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Lamine Diop\OneDrive - United Nations Development Programme\Documents\BKFR000343\Docs Unité Gouvernance\PROJET PREGEC A L'EST\Rapports Semestriels &amp; annuel PBF\"/>
    </mc:Choice>
  </mc:AlternateContent>
  <xr:revisionPtr revIDLastSave="0" documentId="13_ncr:1_{08771D63-21D3-47C2-A05F-48DD12ECAD1C}" xr6:coauthVersionLast="47" xr6:coauthVersionMax="47" xr10:uidLastSave="{00000000-0000-0000-0000-000000000000}"/>
  <bookViews>
    <workbookView xWindow="-110" yWindow="-110" windowWidth="19420" windowHeight="10420" tabRatio="772" activeTab="1" xr2:uid="{00000000-000D-0000-FFFF-FFFF00000000}"/>
  </bookViews>
  <sheets>
    <sheet name="Recap" sheetId="8"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9" state="hidden" r:id="rId7"/>
    <sheet name="Sheet2" sheetId="7" state="hidden" r:id="rId8"/>
  </sheets>
  <definedNames>
    <definedName name="_xlnm._FilterDatabase" localSheetId="1" hidden="1">'1) Tableau budgétaire 1'!$B$14:$M$101</definedName>
    <definedName name="_xlnm.Print_Area" localSheetId="5">'5) Pour utilisation par MPTFO'!$A$1:$F$24</definedName>
    <definedName name="_xlnm.Print_Area" localSheetId="0">Recap!$B$1:$L$51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K105" i="1"/>
  <c r="J471" i="1" l="1"/>
  <c r="I471" i="1"/>
  <c r="K34" i="1"/>
  <c r="K33" i="1"/>
  <c r="K32" i="1"/>
  <c r="K31" i="1"/>
  <c r="K30" i="1"/>
  <c r="K29" i="1"/>
  <c r="K28" i="1"/>
  <c r="K27" i="1"/>
  <c r="K26" i="1"/>
  <c r="K25" i="1"/>
  <c r="K24" i="1"/>
  <c r="K23" i="1"/>
  <c r="K22" i="1"/>
  <c r="K21" i="1"/>
  <c r="K20" i="1"/>
  <c r="K19" i="1"/>
  <c r="K18" i="1"/>
  <c r="K17" i="1"/>
  <c r="K16" i="1"/>
  <c r="K61" i="1"/>
  <c r="K60" i="1"/>
  <c r="K59" i="1"/>
  <c r="K58" i="1"/>
  <c r="K57" i="1"/>
  <c r="K56" i="1"/>
  <c r="K55" i="1"/>
  <c r="K54" i="1"/>
  <c r="K53" i="1"/>
  <c r="K52" i="1"/>
  <c r="K51" i="1"/>
  <c r="K50" i="1"/>
  <c r="K49" i="1"/>
  <c r="K48" i="1"/>
  <c r="K47" i="1"/>
  <c r="K46" i="1"/>
  <c r="K45" i="1"/>
  <c r="K44" i="1"/>
  <c r="K43" i="1"/>
  <c r="K42" i="1"/>
  <c r="K41" i="1"/>
  <c r="K40" i="1"/>
  <c r="K39" i="1"/>
  <c r="K38" i="1"/>
  <c r="K37" i="1"/>
  <c r="K88" i="1"/>
  <c r="K87" i="1"/>
  <c r="K86" i="1"/>
  <c r="K85" i="1"/>
  <c r="K84" i="1"/>
  <c r="K83" i="1"/>
  <c r="K82" i="1"/>
  <c r="K81" i="1"/>
  <c r="K80" i="1"/>
  <c r="K79" i="1"/>
  <c r="K78" i="1"/>
  <c r="K77" i="1"/>
  <c r="K76" i="1"/>
  <c r="K75" i="1"/>
  <c r="K74" i="1"/>
  <c r="K73" i="1"/>
  <c r="K72" i="1"/>
  <c r="K71" i="1"/>
  <c r="K70" i="1"/>
  <c r="K69" i="1"/>
  <c r="K68" i="1"/>
  <c r="K67" i="1"/>
  <c r="K66" i="1"/>
  <c r="K65" i="1"/>
  <c r="K64" i="1"/>
  <c r="K100" i="1"/>
  <c r="K99" i="1"/>
  <c r="K98" i="1"/>
  <c r="K97" i="1"/>
  <c r="K96" i="1"/>
  <c r="K95" i="1"/>
  <c r="K94" i="1"/>
  <c r="K93" i="1"/>
  <c r="K92" i="1"/>
  <c r="K91" i="1"/>
  <c r="K446" i="1" l="1"/>
  <c r="K445" i="1"/>
  <c r="K444" i="1"/>
  <c r="K443" i="1"/>
  <c r="K442" i="1"/>
  <c r="K441" i="1"/>
  <c r="K440" i="1"/>
  <c r="K439" i="1"/>
  <c r="K438" i="1"/>
  <c r="K437" i="1"/>
  <c r="K436" i="1"/>
  <c r="K435" i="1"/>
  <c r="K434" i="1"/>
  <c r="K433" i="1"/>
  <c r="K432" i="1"/>
  <c r="K431" i="1"/>
  <c r="K430" i="1"/>
  <c r="K429" i="1"/>
  <c r="K428" i="1"/>
  <c r="K427" i="1"/>
  <c r="K426" i="1"/>
  <c r="K422" i="1"/>
  <c r="K421" i="1"/>
  <c r="K420" i="1"/>
  <c r="K419" i="1"/>
  <c r="K418" i="1"/>
  <c r="K417" i="1"/>
  <c r="K416" i="1"/>
  <c r="K415" i="1"/>
  <c r="K414" i="1"/>
  <c r="K413"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26" i="1"/>
  <c r="K325" i="1"/>
  <c r="K324" i="1"/>
  <c r="K323" i="1"/>
  <c r="K322" i="1"/>
  <c r="K321" i="1"/>
  <c r="K320" i="1"/>
  <c r="K319" i="1"/>
  <c r="K318" i="1"/>
  <c r="K317"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447" i="1" l="1"/>
  <c r="E27" i="8"/>
  <c r="E26" i="8"/>
  <c r="E25" i="8"/>
  <c r="D26" i="8"/>
  <c r="D25" i="8"/>
  <c r="G440" i="1" l="1"/>
  <c r="G439" i="1"/>
  <c r="G441" i="1"/>
  <c r="E24" i="8" l="1"/>
  <c r="D147" i="5"/>
  <c r="K411" i="1"/>
  <c r="D474" i="1"/>
  <c r="K383" i="1"/>
  <c r="K356" i="1"/>
  <c r="K315" i="1"/>
  <c r="K288" i="1"/>
  <c r="K247" i="1"/>
  <c r="K200" i="1"/>
  <c r="K89" i="1"/>
  <c r="K62" i="1"/>
  <c r="K35" i="1"/>
  <c r="E447" i="1"/>
  <c r="F14" i="5"/>
  <c r="F188" i="5"/>
  <c r="E188" i="5"/>
  <c r="D188" i="5"/>
  <c r="D428" i="1" l="1"/>
  <c r="D447" i="1" l="1"/>
  <c r="D24" i="8"/>
  <c r="D213" i="1"/>
  <c r="C21" i="8" l="1"/>
  <c r="C20" i="8"/>
  <c r="C19" i="8"/>
  <c r="C16" i="8"/>
  <c r="C15" i="8"/>
  <c r="C12" i="8"/>
  <c r="C11" i="8"/>
  <c r="C8" i="8"/>
  <c r="C7" i="8"/>
  <c r="C6" i="8"/>
  <c r="G427" i="1" l="1"/>
  <c r="G428" i="1"/>
  <c r="G429" i="1"/>
  <c r="G430" i="1"/>
  <c r="G431" i="1"/>
  <c r="G432" i="1"/>
  <c r="G433" i="1"/>
  <c r="G434" i="1"/>
  <c r="G435" i="1"/>
  <c r="G436" i="1"/>
  <c r="G437" i="1"/>
  <c r="D45" i="1"/>
  <c r="D44" i="1"/>
  <c r="E200" i="1" l="1"/>
  <c r="G175" i="1"/>
  <c r="G176" i="1"/>
  <c r="G177" i="1"/>
  <c r="G178" i="1"/>
  <c r="G179" i="1"/>
  <c r="G180" i="1"/>
  <c r="G181" i="1"/>
  <c r="G182" i="1"/>
  <c r="G183" i="1"/>
  <c r="G184" i="1"/>
  <c r="G185" i="1"/>
  <c r="G186" i="1"/>
  <c r="G187" i="1"/>
  <c r="G188" i="1"/>
  <c r="G189" i="1"/>
  <c r="G190" i="1"/>
  <c r="G191" i="1"/>
  <c r="G192" i="1"/>
  <c r="G193" i="1"/>
  <c r="G194" i="1"/>
  <c r="D383" i="1" l="1"/>
  <c r="G389" i="1"/>
  <c r="G302" i="1"/>
  <c r="G301" i="1"/>
  <c r="G300" i="1"/>
  <c r="G304" i="1"/>
  <c r="G386" i="1"/>
  <c r="G387" i="1"/>
  <c r="G388" i="1"/>
  <c r="G390" i="1"/>
  <c r="G391" i="1"/>
  <c r="G392" i="1"/>
  <c r="G393" i="1"/>
  <c r="G394" i="1"/>
  <c r="G395" i="1"/>
  <c r="G396" i="1"/>
  <c r="G397" i="1"/>
  <c r="G398" i="1"/>
  <c r="G399" i="1"/>
  <c r="G400" i="1"/>
  <c r="G401" i="1"/>
  <c r="G402" i="1"/>
  <c r="G403" i="1"/>
  <c r="G404" i="1"/>
  <c r="G405" i="1"/>
  <c r="G406" i="1"/>
  <c r="G407" i="1"/>
  <c r="G408" i="1"/>
  <c r="G359" i="1"/>
  <c r="G360" i="1"/>
  <c r="G361" i="1"/>
  <c r="G362" i="1"/>
  <c r="G363" i="1"/>
  <c r="G364" i="1"/>
  <c r="G365" i="1"/>
  <c r="G366" i="1"/>
  <c r="G367" i="1"/>
  <c r="G368" i="1"/>
  <c r="G369" i="1"/>
  <c r="G370" i="1"/>
  <c r="G371" i="1"/>
  <c r="G372" i="1"/>
  <c r="G373" i="1"/>
  <c r="G374" i="1"/>
  <c r="G375" i="1"/>
  <c r="G376" i="1"/>
  <c r="G377" i="1"/>
  <c r="G332" i="1"/>
  <c r="G333" i="1"/>
  <c r="G334" i="1"/>
  <c r="G335" i="1"/>
  <c r="G336" i="1"/>
  <c r="G337" i="1"/>
  <c r="G338" i="1"/>
  <c r="G339" i="1"/>
  <c r="G340" i="1"/>
  <c r="G341" i="1"/>
  <c r="G342" i="1"/>
  <c r="G343" i="1"/>
  <c r="G344" i="1"/>
  <c r="G345" i="1"/>
  <c r="G346" i="1"/>
  <c r="G291" i="1"/>
  <c r="G292" i="1"/>
  <c r="G293" i="1"/>
  <c r="G294" i="1"/>
  <c r="G295" i="1"/>
  <c r="G296" i="1"/>
  <c r="G297" i="1"/>
  <c r="G298" i="1"/>
  <c r="G303" i="1"/>
  <c r="G264" i="1"/>
  <c r="G265" i="1"/>
  <c r="G266" i="1"/>
  <c r="G267" i="1"/>
  <c r="G268" i="1"/>
  <c r="G269" i="1"/>
  <c r="G270" i="1"/>
  <c r="G271" i="1"/>
  <c r="G272" i="1"/>
  <c r="G273" i="1"/>
  <c r="G274" i="1"/>
  <c r="G275" i="1"/>
  <c r="G276" i="1"/>
  <c r="G277" i="1"/>
  <c r="G278" i="1"/>
  <c r="G279" i="1"/>
  <c r="G280" i="1"/>
  <c r="G281" i="1"/>
  <c r="G282" i="1"/>
  <c r="G283" i="1"/>
  <c r="G284" i="1"/>
  <c r="G285" i="1"/>
  <c r="G286" i="1"/>
  <c r="G287" i="1"/>
  <c r="G263" i="1"/>
  <c r="H288" i="1" l="1"/>
  <c r="F27" i="8"/>
  <c r="D27" i="8"/>
  <c r="F26" i="8"/>
  <c r="F25" i="8"/>
  <c r="F24" i="8"/>
  <c r="G41" i="1"/>
  <c r="G42" i="1"/>
  <c r="D23" i="8" l="1"/>
  <c r="E23" i="8"/>
  <c r="G20" i="1"/>
  <c r="G222" i="1" l="1"/>
  <c r="G223" i="1"/>
  <c r="G224" i="1"/>
  <c r="G225" i="1"/>
  <c r="G226" i="1"/>
  <c r="G227" i="1"/>
  <c r="G228" i="1"/>
  <c r="G229" i="1"/>
  <c r="G230" i="1"/>
  <c r="G231" i="1"/>
  <c r="G232" i="1"/>
  <c r="G233" i="1"/>
  <c r="G234" i="1"/>
  <c r="G235" i="1"/>
  <c r="G236" i="1"/>
  <c r="G237" i="1"/>
  <c r="G238" i="1"/>
  <c r="G239" i="1"/>
  <c r="G240" i="1"/>
  <c r="G241" i="1"/>
  <c r="G242" i="1"/>
  <c r="G243" i="1"/>
  <c r="G244" i="1"/>
  <c r="G245" i="1"/>
  <c r="G246"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95" i="1"/>
  <c r="G52" i="1"/>
  <c r="G53" i="1"/>
  <c r="G54" i="1"/>
  <c r="G55" i="1"/>
  <c r="G56" i="1"/>
  <c r="G426" i="1" l="1"/>
  <c r="E167" i="5"/>
  <c r="E168" i="5"/>
  <c r="E169" i="5"/>
  <c r="E170" i="5"/>
  <c r="E171" i="5"/>
  <c r="E172" i="5"/>
  <c r="E166" i="5"/>
  <c r="D178" i="5"/>
  <c r="E178" i="5"/>
  <c r="F178" i="5"/>
  <c r="D179" i="5"/>
  <c r="E179" i="5"/>
  <c r="F179" i="5"/>
  <c r="D180" i="5"/>
  <c r="F180" i="5"/>
  <c r="D181" i="5"/>
  <c r="E181" i="5"/>
  <c r="F181" i="5"/>
  <c r="D182" i="5"/>
  <c r="E182" i="5"/>
  <c r="F182" i="5"/>
  <c r="D183" i="5"/>
  <c r="E183" i="5"/>
  <c r="F183" i="5"/>
  <c r="F177" i="5"/>
  <c r="E177" i="5"/>
  <c r="D177" i="5"/>
  <c r="D167" i="5"/>
  <c r="F167" i="5"/>
  <c r="D168" i="5"/>
  <c r="F168" i="5"/>
  <c r="D169" i="5"/>
  <c r="F169" i="5"/>
  <c r="D170" i="5"/>
  <c r="F170" i="5"/>
  <c r="D171" i="5"/>
  <c r="F171" i="5"/>
  <c r="D172" i="5"/>
  <c r="F172" i="5"/>
  <c r="F166" i="5"/>
  <c r="D166" i="5"/>
  <c r="D156" i="5"/>
  <c r="E156" i="5"/>
  <c r="F156" i="5"/>
  <c r="D157" i="5"/>
  <c r="E157" i="5"/>
  <c r="F157" i="5"/>
  <c r="D158" i="5"/>
  <c r="E158" i="5"/>
  <c r="F158" i="5"/>
  <c r="D159" i="5"/>
  <c r="E159" i="5"/>
  <c r="F159" i="5"/>
  <c r="D160" i="5"/>
  <c r="E160" i="5"/>
  <c r="F160" i="5"/>
  <c r="D161" i="5"/>
  <c r="E161" i="5"/>
  <c r="F161" i="5"/>
  <c r="F155" i="5"/>
  <c r="E155" i="5"/>
  <c r="D155" i="5"/>
  <c r="D145" i="5"/>
  <c r="E145" i="5"/>
  <c r="F145" i="5"/>
  <c r="D146" i="5"/>
  <c r="E146" i="5"/>
  <c r="F146" i="5"/>
  <c r="E147" i="5"/>
  <c r="F147" i="5"/>
  <c r="D148" i="5"/>
  <c r="E148" i="5"/>
  <c r="F148" i="5"/>
  <c r="D149" i="5"/>
  <c r="E149" i="5"/>
  <c r="F149" i="5"/>
  <c r="D150" i="5"/>
  <c r="E150" i="5"/>
  <c r="F150" i="5"/>
  <c r="F144" i="5"/>
  <c r="E144" i="5"/>
  <c r="D144" i="5"/>
  <c r="D134" i="5"/>
  <c r="E134" i="5"/>
  <c r="F134" i="5"/>
  <c r="D135" i="5"/>
  <c r="E135" i="5"/>
  <c r="F135" i="5"/>
  <c r="D136" i="5"/>
  <c r="E136" i="5"/>
  <c r="F136" i="5"/>
  <c r="D137" i="5"/>
  <c r="E137" i="5"/>
  <c r="F137" i="5"/>
  <c r="D138" i="5"/>
  <c r="E138" i="5"/>
  <c r="F138" i="5"/>
  <c r="D139" i="5"/>
  <c r="E139" i="5"/>
  <c r="F139" i="5"/>
  <c r="F133" i="5"/>
  <c r="E133" i="5"/>
  <c r="D133" i="5"/>
  <c r="D121" i="5"/>
  <c r="E121" i="5"/>
  <c r="F121" i="5"/>
  <c r="D122" i="5"/>
  <c r="E122" i="5"/>
  <c r="F122" i="5"/>
  <c r="D123" i="5"/>
  <c r="E123" i="5"/>
  <c r="F123" i="5"/>
  <c r="D124" i="5"/>
  <c r="E124" i="5"/>
  <c r="F124" i="5"/>
  <c r="D125" i="5"/>
  <c r="E125" i="5"/>
  <c r="F125" i="5"/>
  <c r="D126" i="5"/>
  <c r="E126" i="5"/>
  <c r="F126" i="5"/>
  <c r="F120" i="5"/>
  <c r="E120" i="5"/>
  <c r="D120" i="5"/>
  <c r="D110" i="5"/>
  <c r="E110" i="5"/>
  <c r="F110" i="5"/>
  <c r="D111" i="5"/>
  <c r="E111" i="5"/>
  <c r="F111" i="5"/>
  <c r="D112" i="5"/>
  <c r="E112" i="5"/>
  <c r="F112" i="5"/>
  <c r="D113" i="5"/>
  <c r="E113" i="5"/>
  <c r="F113" i="5"/>
  <c r="D114" i="5"/>
  <c r="E114" i="5"/>
  <c r="F114" i="5"/>
  <c r="D115" i="5"/>
  <c r="E115" i="5"/>
  <c r="F115" i="5"/>
  <c r="F109" i="5"/>
  <c r="E109" i="5"/>
  <c r="D109" i="5"/>
  <c r="D99" i="5"/>
  <c r="E99" i="5"/>
  <c r="F99" i="5"/>
  <c r="D100" i="5"/>
  <c r="E100" i="5"/>
  <c r="F100" i="5"/>
  <c r="D101" i="5"/>
  <c r="E101" i="5"/>
  <c r="F101" i="5"/>
  <c r="D102" i="5"/>
  <c r="E102" i="5"/>
  <c r="F102" i="5"/>
  <c r="D103" i="5"/>
  <c r="E103" i="5"/>
  <c r="F103" i="5"/>
  <c r="D104" i="5"/>
  <c r="E104" i="5"/>
  <c r="F104" i="5"/>
  <c r="F98" i="5"/>
  <c r="E98" i="5"/>
  <c r="D98" i="5"/>
  <c r="D86" i="5"/>
  <c r="E86" i="5"/>
  <c r="F86" i="5"/>
  <c r="D87" i="5"/>
  <c r="E87" i="5"/>
  <c r="F87" i="5"/>
  <c r="D88" i="5"/>
  <c r="E88" i="5"/>
  <c r="F88" i="5"/>
  <c r="D89" i="5"/>
  <c r="E89" i="5"/>
  <c r="F89" i="5"/>
  <c r="D90" i="5"/>
  <c r="E90" i="5"/>
  <c r="F90" i="5"/>
  <c r="D91" i="5"/>
  <c r="E91" i="5"/>
  <c r="F91" i="5"/>
  <c r="F85" i="5"/>
  <c r="E85" i="5"/>
  <c r="D85" i="5"/>
  <c r="D74" i="5"/>
  <c r="F64" i="5"/>
  <c r="F65" i="5"/>
  <c r="F66" i="5"/>
  <c r="F67" i="5"/>
  <c r="F68" i="5"/>
  <c r="F69" i="5"/>
  <c r="F63" i="5"/>
  <c r="D75" i="5"/>
  <c r="E75" i="5"/>
  <c r="F75" i="5"/>
  <c r="D76" i="5"/>
  <c r="E76" i="5"/>
  <c r="F76" i="5"/>
  <c r="D77" i="5"/>
  <c r="E77" i="5"/>
  <c r="F77" i="5"/>
  <c r="D78" i="5"/>
  <c r="E78" i="5"/>
  <c r="F78" i="5"/>
  <c r="D79" i="5"/>
  <c r="E79" i="5"/>
  <c r="F79" i="5"/>
  <c r="D80" i="5"/>
  <c r="E80" i="5"/>
  <c r="F80" i="5"/>
  <c r="F74" i="5"/>
  <c r="E74" i="5"/>
  <c r="D64" i="5"/>
  <c r="E64" i="5"/>
  <c r="D65" i="5"/>
  <c r="E65" i="5"/>
  <c r="D66" i="5"/>
  <c r="E66" i="5"/>
  <c r="D67" i="5"/>
  <c r="E67" i="5"/>
  <c r="D68" i="5"/>
  <c r="E68" i="5"/>
  <c r="D69" i="5"/>
  <c r="E69" i="5"/>
  <c r="E63" i="5"/>
  <c r="D63" i="5"/>
  <c r="D52" i="5"/>
  <c r="E52" i="5"/>
  <c r="F52" i="5"/>
  <c r="D53" i="5"/>
  <c r="E53" i="5"/>
  <c r="F53" i="5"/>
  <c r="D54" i="5"/>
  <c r="E54" i="5"/>
  <c r="F54" i="5"/>
  <c r="D55" i="5"/>
  <c r="E55" i="5"/>
  <c r="F55" i="5"/>
  <c r="D56" i="5"/>
  <c r="E56" i="5"/>
  <c r="F56" i="5"/>
  <c r="D57" i="5"/>
  <c r="E57" i="5"/>
  <c r="F57" i="5"/>
  <c r="F51" i="5"/>
  <c r="E51" i="5"/>
  <c r="D51" i="5"/>
  <c r="F46" i="5"/>
  <c r="E41" i="5"/>
  <c r="E42" i="5"/>
  <c r="E43" i="5"/>
  <c r="E44" i="5"/>
  <c r="E45" i="5"/>
  <c r="E46" i="5"/>
  <c r="E40" i="5"/>
  <c r="D40" i="5"/>
  <c r="F41" i="5"/>
  <c r="F42" i="5"/>
  <c r="F43" i="5"/>
  <c r="F44" i="5"/>
  <c r="F45" i="5"/>
  <c r="F40" i="5"/>
  <c r="D41" i="5"/>
  <c r="D42" i="5"/>
  <c r="D43" i="5"/>
  <c r="D44" i="5"/>
  <c r="D45" i="5"/>
  <c r="D46" i="5"/>
  <c r="E30" i="5"/>
  <c r="F30" i="5"/>
  <c r="E31" i="5"/>
  <c r="F31" i="5"/>
  <c r="E32" i="5"/>
  <c r="F32" i="5"/>
  <c r="E33" i="5"/>
  <c r="F33" i="5"/>
  <c r="E34" i="5"/>
  <c r="F34" i="5"/>
  <c r="E35" i="5"/>
  <c r="F35" i="5"/>
  <c r="F29" i="5"/>
  <c r="E29" i="5"/>
  <c r="D30" i="5"/>
  <c r="D31" i="5"/>
  <c r="D32" i="5"/>
  <c r="D33" i="5"/>
  <c r="D34" i="5"/>
  <c r="D35" i="5"/>
  <c r="D29" i="5"/>
  <c r="E19" i="5"/>
  <c r="F19" i="5"/>
  <c r="E20" i="5"/>
  <c r="F20" i="5"/>
  <c r="E21" i="5"/>
  <c r="F21" i="5"/>
  <c r="E22" i="5"/>
  <c r="F22" i="5"/>
  <c r="E23" i="5"/>
  <c r="F23" i="5"/>
  <c r="E24" i="5"/>
  <c r="F24" i="5"/>
  <c r="F18" i="5"/>
  <c r="E18" i="5"/>
  <c r="D19" i="5"/>
  <c r="D20" i="5"/>
  <c r="D21" i="5"/>
  <c r="D22" i="5"/>
  <c r="D23" i="5"/>
  <c r="D24" i="5"/>
  <c r="D18" i="5"/>
  <c r="K423" i="1"/>
  <c r="G446" i="1"/>
  <c r="G438" i="1"/>
  <c r="G442" i="1"/>
  <c r="G422" i="1"/>
  <c r="G421" i="1"/>
  <c r="G420" i="1"/>
  <c r="G419" i="1"/>
  <c r="G418" i="1"/>
  <c r="G417" i="1"/>
  <c r="G416" i="1"/>
  <c r="G415" i="1"/>
  <c r="G414" i="1"/>
  <c r="G413" i="1"/>
  <c r="G410" i="1"/>
  <c r="G409" i="1"/>
  <c r="G385" i="1"/>
  <c r="G382" i="1"/>
  <c r="G381" i="1"/>
  <c r="G380" i="1"/>
  <c r="G379" i="1"/>
  <c r="G378" i="1"/>
  <c r="G358" i="1"/>
  <c r="G355" i="1"/>
  <c r="G354" i="1"/>
  <c r="G353" i="1"/>
  <c r="G352" i="1"/>
  <c r="G351" i="1"/>
  <c r="G350" i="1"/>
  <c r="G349" i="1"/>
  <c r="G348" i="1"/>
  <c r="G347" i="1"/>
  <c r="G331" i="1"/>
  <c r="G326" i="1"/>
  <c r="G325" i="1"/>
  <c r="G324" i="1"/>
  <c r="G323" i="1"/>
  <c r="G322" i="1"/>
  <c r="G321" i="1"/>
  <c r="G320" i="1"/>
  <c r="G319" i="1"/>
  <c r="G318" i="1"/>
  <c r="G317" i="1"/>
  <c r="G314" i="1"/>
  <c r="G313" i="1"/>
  <c r="G312" i="1"/>
  <c r="G311" i="1"/>
  <c r="G310" i="1"/>
  <c r="G309" i="1"/>
  <c r="G308" i="1"/>
  <c r="G307" i="1"/>
  <c r="G306" i="1"/>
  <c r="G305" i="1"/>
  <c r="G290" i="1"/>
  <c r="G258" i="1"/>
  <c r="G257" i="1"/>
  <c r="G256" i="1"/>
  <c r="G255" i="1"/>
  <c r="G254" i="1"/>
  <c r="G253" i="1"/>
  <c r="G252" i="1"/>
  <c r="G251" i="1"/>
  <c r="G250" i="1"/>
  <c r="G249" i="1"/>
  <c r="G221" i="1"/>
  <c r="G220" i="1"/>
  <c r="G219" i="1"/>
  <c r="G218" i="1"/>
  <c r="G217" i="1"/>
  <c r="G216" i="1"/>
  <c r="G215" i="1"/>
  <c r="G214" i="1"/>
  <c r="G213" i="1"/>
  <c r="G212" i="1"/>
  <c r="G211" i="1"/>
  <c r="G210" i="1"/>
  <c r="G209" i="1"/>
  <c r="G208" i="1"/>
  <c r="G207" i="1"/>
  <c r="G206" i="1"/>
  <c r="G205" i="1"/>
  <c r="G204" i="1"/>
  <c r="G203" i="1"/>
  <c r="G202" i="1"/>
  <c r="G199" i="1"/>
  <c r="G198" i="1"/>
  <c r="G197" i="1"/>
  <c r="G196" i="1"/>
  <c r="G124" i="1"/>
  <c r="G123" i="1"/>
  <c r="G122" i="1"/>
  <c r="G121" i="1"/>
  <c r="G120" i="1"/>
  <c r="G119" i="1"/>
  <c r="G118" i="1"/>
  <c r="G117" i="1"/>
  <c r="G116" i="1"/>
  <c r="G115" i="1"/>
  <c r="G114" i="1"/>
  <c r="G113" i="1"/>
  <c r="G112" i="1"/>
  <c r="G111" i="1"/>
  <c r="G110" i="1"/>
  <c r="G109" i="1"/>
  <c r="G108" i="1"/>
  <c r="G107" i="1"/>
  <c r="G106" i="1"/>
  <c r="G105" i="1"/>
  <c r="G100" i="1"/>
  <c r="G99" i="1"/>
  <c r="G98" i="1"/>
  <c r="G97" i="1"/>
  <c r="G96" i="1"/>
  <c r="G95" i="1"/>
  <c r="G94" i="1"/>
  <c r="G93" i="1"/>
  <c r="G92" i="1"/>
  <c r="G91" i="1"/>
  <c r="G88" i="1"/>
  <c r="G87" i="1"/>
  <c r="G86" i="1"/>
  <c r="G85" i="1"/>
  <c r="G84" i="1"/>
  <c r="G83" i="1"/>
  <c r="G82" i="1"/>
  <c r="G81" i="1"/>
  <c r="G80" i="1"/>
  <c r="G79" i="1"/>
  <c r="G78" i="1"/>
  <c r="G77" i="1"/>
  <c r="G76" i="1"/>
  <c r="G75" i="1"/>
  <c r="G74" i="1"/>
  <c r="G73" i="1"/>
  <c r="G72" i="1"/>
  <c r="G71" i="1"/>
  <c r="G70" i="1"/>
  <c r="G69" i="1"/>
  <c r="G68" i="1"/>
  <c r="G67" i="1"/>
  <c r="G66" i="1"/>
  <c r="G65" i="1"/>
  <c r="G64" i="1"/>
  <c r="F35" i="1"/>
  <c r="F62" i="1"/>
  <c r="F7" i="8" s="1"/>
  <c r="G61" i="1"/>
  <c r="G60" i="1"/>
  <c r="G59" i="1"/>
  <c r="G58" i="1"/>
  <c r="G57" i="1"/>
  <c r="G51" i="1"/>
  <c r="G50" i="1"/>
  <c r="G49" i="1"/>
  <c r="G48" i="1"/>
  <c r="G47" i="1"/>
  <c r="G46" i="1"/>
  <c r="G45" i="1"/>
  <c r="G44" i="1"/>
  <c r="G43" i="1"/>
  <c r="G40" i="1"/>
  <c r="G39" i="1"/>
  <c r="G38" i="1"/>
  <c r="G37" i="1"/>
  <c r="G17" i="1"/>
  <c r="G18" i="1"/>
  <c r="G19" i="1"/>
  <c r="G22" i="1"/>
  <c r="G23" i="1"/>
  <c r="G24" i="1"/>
  <c r="G25" i="1"/>
  <c r="G26" i="1"/>
  <c r="G27" i="1"/>
  <c r="G28" i="1"/>
  <c r="G29" i="1"/>
  <c r="G30" i="1"/>
  <c r="G31" i="1"/>
  <c r="G32" i="1"/>
  <c r="G33" i="1"/>
  <c r="G34" i="1"/>
  <c r="G16" i="1"/>
  <c r="H447" i="1" l="1"/>
  <c r="H411" i="1"/>
  <c r="H247" i="1"/>
  <c r="H35" i="1"/>
  <c r="H200" i="1"/>
  <c r="G147" i="5"/>
  <c r="H315" i="1"/>
  <c r="H62" i="1"/>
  <c r="H356" i="1"/>
  <c r="H89" i="1"/>
  <c r="H383" i="1"/>
  <c r="G356" i="1"/>
  <c r="G411" i="1"/>
  <c r="G383" i="1"/>
  <c r="G315" i="1"/>
  <c r="G447" i="1"/>
  <c r="E189" i="5"/>
  <c r="E195" i="5"/>
  <c r="E194" i="5"/>
  <c r="E191" i="5"/>
  <c r="E193" i="5"/>
  <c r="E190" i="5"/>
  <c r="F194" i="5"/>
  <c r="F191" i="5"/>
  <c r="F44" i="8" s="1"/>
  <c r="F189" i="5"/>
  <c r="F190" i="5"/>
  <c r="F195" i="5"/>
  <c r="F192" i="5"/>
  <c r="D195" i="5"/>
  <c r="D192" i="5"/>
  <c r="D189" i="5"/>
  <c r="D42" i="8" s="1"/>
  <c r="D194" i="5"/>
  <c r="D193" i="5"/>
  <c r="D190" i="5"/>
  <c r="F193" i="5"/>
  <c r="D191" i="5"/>
  <c r="H327" i="1"/>
  <c r="H101" i="1"/>
  <c r="F6" i="8"/>
  <c r="H259" i="1"/>
  <c r="H423" i="1"/>
  <c r="E47" i="5"/>
  <c r="F47" i="5"/>
  <c r="G46" i="5"/>
  <c r="G423" i="1"/>
  <c r="G259" i="1"/>
  <c r="G327" i="1"/>
  <c r="G288" i="1"/>
  <c r="G247" i="1"/>
  <c r="G200" i="1"/>
  <c r="G101" i="1"/>
  <c r="G89" i="1"/>
  <c r="G35" i="1"/>
  <c r="F24" i="4"/>
  <c r="F23" i="4"/>
  <c r="F22" i="4"/>
  <c r="E48" i="8" l="1"/>
  <c r="D471" i="1"/>
  <c r="K327" i="1"/>
  <c r="K259" i="1"/>
  <c r="K101" i="1"/>
  <c r="K471" i="1" l="1"/>
  <c r="G18" i="5"/>
  <c r="G19" i="5"/>
  <c r="G20" i="5"/>
  <c r="G21" i="5"/>
  <c r="G22" i="5"/>
  <c r="G23" i="5"/>
  <c r="G24" i="5"/>
  <c r="D48" i="8" l="1"/>
  <c r="D43" i="8"/>
  <c r="D45" i="8"/>
  <c r="D46" i="8"/>
  <c r="D47" i="8"/>
  <c r="C21" i="4"/>
  <c r="D196" i="5" l="1"/>
  <c r="C10" i="4"/>
  <c r="D44" i="8"/>
  <c r="C7" i="4"/>
  <c r="D49" i="8" l="1"/>
  <c r="D197" i="5"/>
  <c r="D198" i="5" s="1"/>
  <c r="D20" i="8"/>
  <c r="E383" i="1"/>
  <c r="E20" i="8" s="1"/>
  <c r="D14" i="5"/>
  <c r="E465" i="1"/>
  <c r="F465" i="1"/>
  <c r="D465" i="1"/>
  <c r="E457" i="1"/>
  <c r="F457" i="1"/>
  <c r="D457" i="1"/>
  <c r="F184" i="5"/>
  <c r="D184" i="5"/>
  <c r="G183" i="5"/>
  <c r="G182" i="5"/>
  <c r="G181" i="5"/>
  <c r="G179" i="5"/>
  <c r="G178" i="5"/>
  <c r="G177" i="5"/>
  <c r="F447" i="1"/>
  <c r="F176" i="5" s="1"/>
  <c r="D176" i="5"/>
  <c r="E176" i="5" l="1"/>
  <c r="G176" i="5" s="1"/>
  <c r="E180" i="5"/>
  <c r="G62" i="1"/>
  <c r="D14" i="4"/>
  <c r="E47" i="8"/>
  <c r="C14" i="4"/>
  <c r="C11" i="4"/>
  <c r="C12" i="4"/>
  <c r="C13" i="4"/>
  <c r="C8" i="4"/>
  <c r="E14" i="5"/>
  <c r="G144" i="5"/>
  <c r="G145" i="5"/>
  <c r="G146" i="5"/>
  <c r="G148" i="5"/>
  <c r="G149" i="5"/>
  <c r="G150" i="5"/>
  <c r="D151" i="5"/>
  <c r="E151" i="5"/>
  <c r="F151" i="5"/>
  <c r="G155" i="5"/>
  <c r="G156" i="5"/>
  <c r="G157" i="5"/>
  <c r="G158" i="5"/>
  <c r="G159" i="5"/>
  <c r="G160" i="5"/>
  <c r="G161" i="5"/>
  <c r="D162" i="5"/>
  <c r="E162" i="5"/>
  <c r="F162" i="5"/>
  <c r="G166" i="5"/>
  <c r="G167" i="5"/>
  <c r="G168" i="5"/>
  <c r="G169" i="5"/>
  <c r="G170" i="5"/>
  <c r="G171" i="5"/>
  <c r="G172" i="5"/>
  <c r="D173" i="5"/>
  <c r="E173" i="5"/>
  <c r="F173" i="5"/>
  <c r="F140" i="5"/>
  <c r="E140" i="5"/>
  <c r="D140" i="5"/>
  <c r="G139" i="5"/>
  <c r="G138" i="5"/>
  <c r="G137" i="5"/>
  <c r="G136" i="5"/>
  <c r="G135" i="5"/>
  <c r="G134" i="5"/>
  <c r="G133" i="5"/>
  <c r="G109" i="5"/>
  <c r="G110" i="5"/>
  <c r="G111" i="5"/>
  <c r="G112" i="5"/>
  <c r="G113" i="5"/>
  <c r="G114" i="5"/>
  <c r="G115" i="5"/>
  <c r="D116" i="5"/>
  <c r="E116" i="5"/>
  <c r="F116" i="5"/>
  <c r="G120" i="5"/>
  <c r="G121" i="5"/>
  <c r="G122" i="5"/>
  <c r="G123" i="5"/>
  <c r="G124" i="5"/>
  <c r="G125" i="5"/>
  <c r="G126" i="5"/>
  <c r="D127" i="5"/>
  <c r="E127" i="5"/>
  <c r="F127" i="5"/>
  <c r="F105" i="5"/>
  <c r="E105" i="5"/>
  <c r="D105" i="5"/>
  <c r="G104" i="5"/>
  <c r="G103" i="5"/>
  <c r="G102" i="5"/>
  <c r="G101" i="5"/>
  <c r="G100" i="5"/>
  <c r="G99" i="5"/>
  <c r="G98" i="5"/>
  <c r="G74" i="5"/>
  <c r="G75" i="5"/>
  <c r="G76" i="5"/>
  <c r="G77" i="5"/>
  <c r="G78" i="5"/>
  <c r="G79" i="5"/>
  <c r="G80" i="5"/>
  <c r="D81" i="5"/>
  <c r="E81" i="5"/>
  <c r="F81" i="5"/>
  <c r="G85" i="5"/>
  <c r="G86" i="5"/>
  <c r="G87" i="5"/>
  <c r="G88" i="5"/>
  <c r="G89" i="5"/>
  <c r="G90" i="5"/>
  <c r="G91" i="5"/>
  <c r="D92" i="5"/>
  <c r="E92" i="5"/>
  <c r="F92" i="5"/>
  <c r="G63" i="5"/>
  <c r="G64" i="5"/>
  <c r="G65" i="5"/>
  <c r="G66" i="5"/>
  <c r="G67" i="5"/>
  <c r="G68" i="5"/>
  <c r="G69" i="5"/>
  <c r="D70" i="5"/>
  <c r="E70" i="5"/>
  <c r="F70" i="5"/>
  <c r="G29" i="5"/>
  <c r="G30" i="5"/>
  <c r="G31" i="5"/>
  <c r="G32" i="5"/>
  <c r="G33" i="5"/>
  <c r="G34" i="5"/>
  <c r="G35" i="5"/>
  <c r="D36" i="5"/>
  <c r="E36" i="5"/>
  <c r="F36" i="5"/>
  <c r="G40" i="5"/>
  <c r="G41" i="5"/>
  <c r="G42" i="5"/>
  <c r="G43" i="5"/>
  <c r="G44" i="5"/>
  <c r="G45" i="5"/>
  <c r="D47" i="5"/>
  <c r="G47" i="5" s="1"/>
  <c r="G51" i="5"/>
  <c r="G52" i="5"/>
  <c r="G53" i="5"/>
  <c r="G54" i="5"/>
  <c r="G55" i="5"/>
  <c r="G56" i="5"/>
  <c r="G57" i="5"/>
  <c r="D58" i="5"/>
  <c r="E58" i="5"/>
  <c r="F58" i="5"/>
  <c r="E25" i="5"/>
  <c r="F25" i="5"/>
  <c r="D25" i="5"/>
  <c r="E192" i="5" l="1"/>
  <c r="G180" i="5"/>
  <c r="E184" i="5"/>
  <c r="G184" i="5" s="1"/>
  <c r="G70" i="5"/>
  <c r="G162" i="5"/>
  <c r="D9" i="4"/>
  <c r="E43" i="8"/>
  <c r="E8" i="4"/>
  <c r="F196" i="5"/>
  <c r="F42" i="8"/>
  <c r="E10" i="4"/>
  <c r="E14" i="4"/>
  <c r="F14" i="4" s="1"/>
  <c r="F48" i="8"/>
  <c r="E9" i="4"/>
  <c r="F43" i="8"/>
  <c r="D8" i="4"/>
  <c r="E42" i="8"/>
  <c r="D10" i="4"/>
  <c r="E44" i="8"/>
  <c r="E11" i="4"/>
  <c r="F45" i="8"/>
  <c r="E12" i="4"/>
  <c r="F46" i="8"/>
  <c r="E13" i="4"/>
  <c r="F47" i="8"/>
  <c r="D12" i="4"/>
  <c r="E46" i="8"/>
  <c r="G25" i="5"/>
  <c r="G127" i="5"/>
  <c r="C9" i="4"/>
  <c r="G194" i="5"/>
  <c r="G47" i="8" s="1"/>
  <c r="G189" i="5"/>
  <c r="G42" i="8" s="1"/>
  <c r="D13" i="4"/>
  <c r="G190" i="5"/>
  <c r="G43" i="8" s="1"/>
  <c r="G195" i="5"/>
  <c r="G48" i="8" s="1"/>
  <c r="G193" i="5"/>
  <c r="G46" i="8" s="1"/>
  <c r="G191" i="5"/>
  <c r="G44" i="8" s="1"/>
  <c r="G116" i="5"/>
  <c r="G140" i="5"/>
  <c r="G151" i="5"/>
  <c r="G173" i="5"/>
  <c r="G81" i="5"/>
  <c r="G105" i="5"/>
  <c r="G92" i="5"/>
  <c r="G36" i="5"/>
  <c r="G58" i="5"/>
  <c r="E423" i="1"/>
  <c r="F423" i="1"/>
  <c r="E411" i="1"/>
  <c r="E21" i="8" s="1"/>
  <c r="F411" i="1"/>
  <c r="F21" i="8" s="1"/>
  <c r="E143" i="5"/>
  <c r="F383" i="1"/>
  <c r="F20" i="8" s="1"/>
  <c r="E356" i="1"/>
  <c r="E19" i="8" s="1"/>
  <c r="F356" i="1"/>
  <c r="F19" i="8" s="1"/>
  <c r="E327" i="1"/>
  <c r="E17" i="8" s="1"/>
  <c r="F327" i="1"/>
  <c r="F17" i="8" s="1"/>
  <c r="E315" i="1"/>
  <c r="F315" i="1"/>
  <c r="F16" i="8" s="1"/>
  <c r="E288" i="1"/>
  <c r="E15" i="8" s="1"/>
  <c r="F288" i="1"/>
  <c r="F15" i="8" s="1"/>
  <c r="E259" i="1"/>
  <c r="F259" i="1"/>
  <c r="E247" i="1"/>
  <c r="F247" i="1"/>
  <c r="E11" i="8"/>
  <c r="F200" i="1"/>
  <c r="E101" i="1"/>
  <c r="F101" i="1"/>
  <c r="E89" i="1"/>
  <c r="F89" i="1"/>
  <c r="E62" i="1"/>
  <c r="F28" i="5"/>
  <c r="D62" i="1"/>
  <c r="F17" i="5"/>
  <c r="E35" i="1"/>
  <c r="E6" i="8" s="1"/>
  <c r="E8" i="8" l="1"/>
  <c r="E458" i="1"/>
  <c r="E459" i="1" s="1"/>
  <c r="E196" i="5"/>
  <c r="E197" i="5" s="1"/>
  <c r="F8" i="4"/>
  <c r="F12" i="4"/>
  <c r="F13" i="4"/>
  <c r="F10" i="4"/>
  <c r="C15" i="4"/>
  <c r="C16" i="4" s="1"/>
  <c r="C17" i="4" s="1"/>
  <c r="F9" i="4"/>
  <c r="E16" i="8"/>
  <c r="E14" i="8" s="1"/>
  <c r="E45" i="8"/>
  <c r="D11" i="4"/>
  <c r="G192" i="5"/>
  <c r="G45" i="8" s="1"/>
  <c r="F14" i="8"/>
  <c r="F8" i="8"/>
  <c r="F458" i="1"/>
  <c r="E15" i="4"/>
  <c r="F143" i="5"/>
  <c r="G25" i="8"/>
  <c r="E84" i="5"/>
  <c r="E13" i="8"/>
  <c r="E119" i="5"/>
  <c r="E154" i="5"/>
  <c r="E28" i="5"/>
  <c r="E7" i="8"/>
  <c r="F119" i="5"/>
  <c r="F165" i="5"/>
  <c r="F108" i="5"/>
  <c r="E73" i="5"/>
  <c r="E12" i="8"/>
  <c r="F154" i="5"/>
  <c r="E165" i="5"/>
  <c r="F84" i="5"/>
  <c r="F13" i="8"/>
  <c r="F62" i="5"/>
  <c r="F11" i="8"/>
  <c r="F97" i="5"/>
  <c r="F132" i="5"/>
  <c r="F49" i="8"/>
  <c r="F197" i="5"/>
  <c r="F50" i="8" s="1"/>
  <c r="F73" i="5"/>
  <c r="F12" i="8"/>
  <c r="E108" i="5"/>
  <c r="F50" i="5"/>
  <c r="F9" i="8"/>
  <c r="E50" i="5"/>
  <c r="E9" i="8"/>
  <c r="D28" i="5"/>
  <c r="D7" i="8"/>
  <c r="E62" i="5"/>
  <c r="E132" i="5"/>
  <c r="F39" i="5"/>
  <c r="E17" i="5"/>
  <c r="E97" i="5"/>
  <c r="E39" i="5"/>
  <c r="G196" i="5" l="1"/>
  <c r="G49" i="8" s="1"/>
  <c r="E50" i="8"/>
  <c r="E49" i="8"/>
  <c r="D15" i="4"/>
  <c r="D16" i="4" s="1"/>
  <c r="D17" i="4" s="1"/>
  <c r="F11" i="4"/>
  <c r="E198" i="5"/>
  <c r="E10" i="8"/>
  <c r="E16" i="4"/>
  <c r="E17" i="4" s="1"/>
  <c r="F10" i="8"/>
  <c r="E5" i="8"/>
  <c r="F5" i="8"/>
  <c r="G28" i="5"/>
  <c r="F23" i="8"/>
  <c r="E18" i="8"/>
  <c r="G7" i="8"/>
  <c r="F18" i="8"/>
  <c r="F198" i="5"/>
  <c r="F51" i="8" s="1"/>
  <c r="D51" i="8"/>
  <c r="D50" i="8"/>
  <c r="F459" i="1"/>
  <c r="F460" i="1" s="1"/>
  <c r="E460" i="1"/>
  <c r="D423" i="1"/>
  <c r="D411" i="1"/>
  <c r="D143" i="5"/>
  <c r="G143" i="5" s="1"/>
  <c r="D356" i="1"/>
  <c r="D19" i="8" s="1"/>
  <c r="D327" i="1"/>
  <c r="D17" i="8" s="1"/>
  <c r="G17" i="8" s="1"/>
  <c r="D315" i="1"/>
  <c r="D16" i="8" s="1"/>
  <c r="G16" i="8" s="1"/>
  <c r="D288" i="1"/>
  <c r="D15" i="8" s="1"/>
  <c r="D259" i="1"/>
  <c r="D247" i="1"/>
  <c r="D200" i="1"/>
  <c r="D101" i="1"/>
  <c r="D89" i="1"/>
  <c r="D35" i="1"/>
  <c r="D458" i="1" l="1"/>
  <c r="G458" i="1" s="1"/>
  <c r="G197" i="5"/>
  <c r="G50" i="8" s="1"/>
  <c r="E51" i="8"/>
  <c r="E22" i="8"/>
  <c r="E28" i="8" s="1"/>
  <c r="E29" i="8" s="1"/>
  <c r="E30" i="8" s="1"/>
  <c r="F467" i="1"/>
  <c r="E23" i="4" s="1"/>
  <c r="F468" i="1"/>
  <c r="E24" i="4" s="1"/>
  <c r="F466" i="1"/>
  <c r="E467" i="1"/>
  <c r="D23" i="4" s="1"/>
  <c r="E466" i="1"/>
  <c r="E468" i="1"/>
  <c r="D24" i="4" s="1"/>
  <c r="F15" i="4"/>
  <c r="F16" i="4" s="1"/>
  <c r="D21" i="8"/>
  <c r="G21" i="8" s="1"/>
  <c r="D8" i="8"/>
  <c r="G8" i="8" s="1"/>
  <c r="D14" i="8"/>
  <c r="G15" i="8"/>
  <c r="G14" i="8" s="1"/>
  <c r="F22" i="8"/>
  <c r="F28" i="8" s="1"/>
  <c r="F29" i="8" s="1"/>
  <c r="F30" i="8" s="1"/>
  <c r="F34" i="8" s="1"/>
  <c r="C29" i="6"/>
  <c r="D11" i="8"/>
  <c r="C18" i="6"/>
  <c r="D50" i="5"/>
  <c r="G50" i="5" s="1"/>
  <c r="D9" i="8"/>
  <c r="G24" i="8"/>
  <c r="D154" i="5"/>
  <c r="G154" i="5" s="1"/>
  <c r="G26" i="8"/>
  <c r="D165" i="5"/>
  <c r="G165" i="5" s="1"/>
  <c r="G27" i="8"/>
  <c r="D73" i="5"/>
  <c r="G73" i="5" s="1"/>
  <c r="D12" i="8"/>
  <c r="G12" i="8" s="1"/>
  <c r="D119" i="5"/>
  <c r="G119" i="5" s="1"/>
  <c r="D84" i="5"/>
  <c r="G84" i="5" s="1"/>
  <c r="D13" i="8"/>
  <c r="G13" i="8" s="1"/>
  <c r="D6" i="8"/>
  <c r="D108" i="5"/>
  <c r="G108" i="5" s="1"/>
  <c r="G20" i="8"/>
  <c r="D17" i="5"/>
  <c r="G17" i="5" s="1"/>
  <c r="D97" i="5"/>
  <c r="G97" i="5" s="1"/>
  <c r="D132" i="5"/>
  <c r="G132" i="5" s="1"/>
  <c r="C40" i="6"/>
  <c r="D62" i="5"/>
  <c r="G62" i="5" s="1"/>
  <c r="D39" i="5"/>
  <c r="G39" i="5" s="1"/>
  <c r="C7" i="6"/>
  <c r="D10" i="6" s="1"/>
  <c r="D459" i="1" l="1"/>
  <c r="D460" i="1" s="1"/>
  <c r="G198" i="5"/>
  <c r="G51" i="8" s="1"/>
  <c r="D18" i="8"/>
  <c r="D10" i="8"/>
  <c r="G6" i="8"/>
  <c r="D5" i="8"/>
  <c r="K472" i="1"/>
  <c r="F17" i="4"/>
  <c r="F469" i="1"/>
  <c r="E22" i="4"/>
  <c r="E469" i="1"/>
  <c r="G11" i="8"/>
  <c r="G10" i="8" s="1"/>
  <c r="G19" i="8"/>
  <c r="G18" i="8" s="1"/>
  <c r="D22" i="4"/>
  <c r="F33" i="8"/>
  <c r="F35" i="8"/>
  <c r="G9" i="8"/>
  <c r="E33" i="8"/>
  <c r="E34" i="8"/>
  <c r="E35" i="8"/>
  <c r="G23" i="8"/>
  <c r="D45" i="6"/>
  <c r="D47" i="6"/>
  <c r="D46" i="6"/>
  <c r="D43" i="6"/>
  <c r="D44" i="6"/>
  <c r="D34" i="6"/>
  <c r="D36" i="6"/>
  <c r="D32" i="6"/>
  <c r="D33" i="6"/>
  <c r="D35" i="6"/>
  <c r="D24" i="6"/>
  <c r="D25" i="6"/>
  <c r="D21" i="6"/>
  <c r="D22" i="6"/>
  <c r="D23" i="6"/>
  <c r="D12" i="6"/>
  <c r="D11" i="6"/>
  <c r="D14" i="6"/>
  <c r="D13" i="6"/>
  <c r="D22" i="8" l="1"/>
  <c r="D28" i="8" s="1"/>
  <c r="G5" i="8"/>
  <c r="G22" i="8" s="1"/>
  <c r="D468" i="1"/>
  <c r="G468" i="1" s="1"/>
  <c r="D467" i="1"/>
  <c r="G467" i="1" s="1"/>
  <c r="D466" i="1"/>
  <c r="G466" i="1" s="1"/>
  <c r="G459" i="1"/>
  <c r="G460" i="1" s="1"/>
  <c r="C30" i="6"/>
  <c r="C41" i="6"/>
  <c r="C19" i="6"/>
  <c r="C8" i="6"/>
  <c r="D475" i="1" l="1"/>
  <c r="D472" i="1"/>
  <c r="G469" i="1"/>
  <c r="D469" i="1"/>
  <c r="G28" i="8"/>
  <c r="D29" i="8"/>
  <c r="C23" i="4"/>
  <c r="C24" i="4"/>
  <c r="C22" i="4"/>
  <c r="D30" i="8" l="1"/>
  <c r="G30" i="8" s="1"/>
  <c r="G29" i="8"/>
  <c r="H29" i="8" l="1"/>
  <c r="H18" i="8"/>
  <c r="H23" i="8"/>
  <c r="H5" i="8"/>
  <c r="D35" i="8"/>
  <c r="G35" i="8" s="1"/>
  <c r="D34" i="8"/>
  <c r="G34" i="8" s="1"/>
  <c r="D33" i="8"/>
  <c r="G33" i="8" s="1"/>
  <c r="H10" i="8" l="1"/>
  <c r="H14" i="8"/>
  <c r="H30" i="8"/>
</calcChain>
</file>

<file path=xl/sharedStrings.xml><?xml version="1.0" encoding="utf-8"?>
<sst xmlns="http://schemas.openxmlformats.org/spreadsheetml/2006/main" count="1085" uniqueCount="820">
  <si>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</si>
  <si>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</si>
  <si>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</si>
  <si>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</si>
  <si>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</si>
  <si>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</si>
  <si>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</si>
  <si>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</si>
  <si>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</si>
  <si>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</si>
  <si>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</si>
  <si>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</si>
  <si>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Total</t>
  </si>
  <si>
    <t>For MPTFO Use</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</si>
  <si>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</si>
  <si>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</si>
  <si>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</si>
  <si>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</si>
  <si>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</si>
  <si>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</si>
  <si>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</si>
  <si>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</si>
  <si>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</si>
  <si>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</si>
  <si>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</si>
  <si>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</si>
  <si>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</si>
  <si>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</si>
  <si>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</si>
  <si>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</si>
  <si>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</si>
  <si>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</si>
  <si>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</si>
  <si>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</si>
  <si>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</si>
  <si>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</si>
  <si>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</si>
  <si>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</si>
  <si>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</si>
  <si>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</si>
  <si>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</si>
  <si>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</si>
  <si>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</si>
  <si>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</si>
  <si>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</si>
  <si>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</si>
  <si>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</si>
  <si>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</si>
  <si>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</si>
  <si>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</si>
  <si>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</si>
  <si>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</si>
  <si>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</si>
  <si>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</si>
  <si>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</si>
  <si>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</si>
  <si>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</si>
  <si>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</si>
  <si>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</si>
  <si>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</si>
  <si>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</si>
  <si>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</si>
  <si>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</si>
  <si>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</si>
  <si>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</si>
  <si>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</si>
  <si>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</si>
  <si>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</si>
  <si>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</si>
  <si>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</si>
  <si>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</si>
  <si>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</si>
  <si>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</si>
  <si>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</si>
  <si>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</si>
  <si>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</si>
  <si>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</si>
  <si>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</si>
  <si>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</si>
  <si>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</si>
  <si>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</si>
  <si>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</si>
  <si>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</si>
  <si>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</si>
  <si>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</si>
  <si>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</si>
  <si>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</si>
  <si>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</si>
  <si>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</si>
  <si>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</si>
  <si>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</si>
  <si>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</si>
  <si>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</si>
  <si>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</si>
  <si>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</si>
  <si>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</si>
  <si>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</si>
  <si>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</si>
  <si>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</si>
  <si>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</si>
  <si>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</si>
  <si>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</si>
  <si>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</si>
  <si>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</si>
  <si>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</si>
  <si>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</si>
  <si>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</si>
  <si>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</si>
  <si>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</si>
  <si>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</si>
  <si>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</si>
  <si>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</si>
  <si>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</si>
  <si>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</si>
  <si>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</si>
  <si>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</si>
  <si>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</si>
  <si>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</si>
  <si>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</si>
  <si>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</si>
  <si>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</si>
  <si>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</si>
  <si>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</si>
  <si>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</si>
  <si>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</si>
  <si>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</si>
  <si>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</si>
  <si>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</si>
  <si>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</si>
  <si>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</si>
  <si>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</si>
  <si>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</si>
  <si>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</si>
  <si>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</si>
  <si>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</si>
  <si>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</si>
  <si>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</si>
  <si>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</si>
  <si>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</si>
  <si>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</si>
  <si>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</si>
  <si>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</si>
  <si>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</si>
  <si>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</si>
  <si>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</si>
  <si>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</si>
  <si>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</si>
  <si>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</si>
  <si>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</si>
  <si>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</si>
  <si>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</si>
  <si>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</si>
  <si>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</si>
  <si>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</si>
  <si>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</si>
  <si>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</si>
  <si>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</si>
  <si>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</si>
  <si>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</si>
  <si>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</si>
  <si>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</si>
  <si>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</si>
  <si>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</si>
  <si>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</si>
  <si>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</si>
  <si>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</si>
  <si>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</si>
  <si>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</si>
  <si>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</si>
  <si>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</si>
  <si>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</si>
  <si>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</si>
  <si>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</si>
  <si>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</si>
  <si>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</si>
  <si>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</si>
  <si>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</si>
  <si>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</si>
  <si>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</si>
  <si>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</si>
  <si>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</si>
  <si>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</si>
  <si>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</si>
  <si>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</si>
  <si>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</si>
  <si>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</si>
  <si>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</si>
  <si>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</si>
  <si>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</si>
  <si>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</si>
  <si>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</si>
  <si>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</si>
  <si>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</si>
  <si>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</si>
  <si>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</si>
  <si>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</si>
  <si>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</si>
  <si>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</si>
  <si>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</si>
  <si>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</si>
  <si>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</si>
  <si>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</si>
  <si>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</si>
  <si>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</si>
  <si>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</si>
  <si>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</si>
  <si>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</si>
  <si>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</si>
  <si>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</si>
  <si>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</si>
  <si>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</si>
  <si>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</si>
  <si>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</si>
  <si>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</si>
  <si>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</si>
  <si>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</si>
  <si>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</si>
  <si>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</si>
  <si>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</si>
  <si>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</si>
  <si>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</si>
  <si>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</si>
  <si>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</si>
  <si>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</si>
  <si>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</si>
  <si>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</si>
  <si>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</si>
  <si>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</si>
  <si>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</si>
  <si>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</si>
  <si>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</si>
  <si>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</si>
  <si>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</si>
  <si>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</si>
  <si>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</si>
  <si>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</si>
  <si>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</si>
  <si>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</si>
  <si>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</si>
  <si>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</si>
  <si>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</si>
  <si>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</si>
  <si>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</si>
  <si>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</si>
  <si>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</si>
  <si>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</si>
  <si>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</si>
  <si>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</si>
  <si>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</si>
  <si>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</si>
  <si>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</si>
  <si>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</si>
  <si>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</si>
  <si>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</si>
  <si>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</si>
  <si>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</si>
  <si>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</si>
  <si>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</si>
  <si>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</si>
  <si>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</si>
  <si>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</si>
  <si>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</si>
  <si>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</si>
  <si>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</si>
  <si>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</si>
  <si>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</si>
  <si>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</si>
  <si>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</si>
  <si>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</si>
  <si>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</si>
  <si>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</si>
  <si>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</si>
  <si>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</si>
  <si>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</si>
  <si>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</si>
  <si>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</si>
  <si>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</si>
  <si>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</si>
  <si>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</si>
  <si>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</si>
  <si>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</si>
  <si>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</si>
  <si>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</si>
  <si>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</si>
  <si>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</si>
  <si>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</si>
  <si>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</si>
  <si>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</si>
  <si>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</si>
  <si>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</si>
  <si>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</si>
  <si>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</si>
  <si>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</si>
  <si>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</si>
  <si>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</si>
  <si>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</si>
  <si>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</si>
  <si>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</si>
  <si>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</si>
  <si>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</si>
  <si>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</si>
  <si>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</si>
  <si>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</si>
  <si>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</si>
  <si>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</si>
  <si>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</si>
  <si>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</si>
  <si>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</si>
  <si>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</si>
  <si>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</si>
  <si>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</si>
  <si>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</si>
  <si>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</si>
  <si>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</si>
  <si>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</si>
  <si>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</si>
  <si>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</si>
  <si>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</si>
  <si>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</si>
  <si>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</si>
  <si>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</si>
  <si>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</si>
  <si>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</si>
  <si>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</si>
  <si>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</si>
  <si>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</si>
  <si>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</si>
  <si>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</si>
  <si>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</si>
  <si>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</si>
  <si>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</si>
  <si>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</si>
  <si>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</si>
  <si>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</si>
  <si>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</si>
  <si>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</si>
  <si>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</si>
  <si>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</si>
  <si>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</si>
  <si>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</si>
  <si>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</si>
  <si>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</si>
  <si>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</si>
  <si>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</si>
  <si>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</si>
  <si>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</si>
  <si>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</si>
  <si>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</si>
  <si>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</si>
  <si>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</si>
  <si>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</si>
  <si>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</si>
  <si>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</si>
  <si>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</si>
  <si>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</si>
  <si>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</si>
  <si>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</si>
  <si>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</si>
  <si>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</si>
  <si>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</si>
  <si>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</si>
  <si>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</si>
  <si>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</si>
  <si>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</si>
  <si>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</si>
  <si>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</si>
  <si>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</si>
  <si>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</si>
  <si>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</si>
  <si>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Recipient Organization</t>
  </si>
  <si>
    <t>Third Tranche:</t>
  </si>
  <si>
    <t>TOTAL</t>
  </si>
  <si>
    <t>For PBSO Use</t>
  </si>
  <si>
    <t>Nombre de resultat/ produit</t>
  </si>
  <si>
    <t>Notes quelconque le cas echeant (.e.g sur types des entrants ou justification du budget)</t>
  </si>
  <si>
    <t xml:space="preserve">RESULTAT 1: </t>
  </si>
  <si>
    <t>Produit 1.1:</t>
  </si>
  <si>
    <t>Produit 1.2:</t>
  </si>
  <si>
    <t>Total pour produit 1.2</t>
  </si>
  <si>
    <t>Total pour produit 1.1</t>
  </si>
  <si>
    <t>Produit 1.3:</t>
  </si>
  <si>
    <t>Total pour produit 1.3</t>
  </si>
  <si>
    <t>Produit 1.4:</t>
  </si>
  <si>
    <t>Total pour produit 1.4</t>
  </si>
  <si>
    <t xml:space="preserve">RESULTAT 2: </t>
  </si>
  <si>
    <t>Produit 2.1</t>
  </si>
  <si>
    <t>Produit 2.2</t>
  </si>
  <si>
    <t>Total pour produit 2.2</t>
  </si>
  <si>
    <t>Total pour produit 2.1</t>
  </si>
  <si>
    <t>Produit 2.3</t>
  </si>
  <si>
    <t>Total pour produit 2.3</t>
  </si>
  <si>
    <t xml:space="preserve">RESULTAT 3: </t>
  </si>
  <si>
    <t>Formulation du resultat/ produit/activite</t>
  </si>
  <si>
    <t>Produit 3.1</t>
  </si>
  <si>
    <t>Total pour produit 3.1</t>
  </si>
  <si>
    <t>Produit 3.2:</t>
  </si>
  <si>
    <t>Total pour produit 3.2</t>
  </si>
  <si>
    <t>Produit 3.3</t>
  </si>
  <si>
    <t>Total pour produit 3.3</t>
  </si>
  <si>
    <t xml:space="preserve">RESULTAT 4: </t>
  </si>
  <si>
    <t>Produit 4.1</t>
  </si>
  <si>
    <t>Total pour produit 4.1</t>
  </si>
  <si>
    <t>Produit 4.2</t>
  </si>
  <si>
    <t>Total pour produit 4.3</t>
  </si>
  <si>
    <t>Produit 4.3</t>
  </si>
  <si>
    <t>Total pour produit 4.2</t>
  </si>
  <si>
    <t>Produit 4.4</t>
  </si>
  <si>
    <t>Total pour produit 4.4</t>
  </si>
  <si>
    <t>Cout de personnel du projet si pas inclus dans les activites si-dessus</t>
  </si>
  <si>
    <t>Couts operationnels si pas inclus dans les activites si-dessus</t>
  </si>
  <si>
    <t>Budget de suivi</t>
  </si>
  <si>
    <t>Budget pour l'évaluation finale indépendante</t>
  </si>
  <si>
    <t>Sous-budget total du projet</t>
  </si>
  <si>
    <t>Coûts indirects (7%):</t>
  </si>
  <si>
    <t>Première tranche</t>
  </si>
  <si>
    <t>Deuxième tranche</t>
  </si>
  <si>
    <t>Troisième tranche</t>
  </si>
  <si>
    <t xml:space="preserve">Pourcentage du budget pour chaque produit ou activite reserve pour action directe sur égalité des sexes et autonomisation des femmes (GEWE) (cas echeant) </t>
  </si>
  <si>
    <t>% alloué à GEWE</t>
  </si>
  <si>
    <t>% alloué à S&amp;E</t>
  </si>
  <si>
    <t>Totaux</t>
  </si>
  <si>
    <t>Répartition des tranches basée sur la performance</t>
  </si>
  <si>
    <t>Annexe D - Budget du projet PBF</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</si>
  <si>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</si>
  <si>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</si>
  <si>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</si>
  <si>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</si>
  <si>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</si>
  <si>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</si>
  <si>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Instructions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</si>
  <si>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</si>
  <si>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</si>
  <si>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</si>
  <si>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</si>
  <si>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</si>
  <si>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</si>
  <si>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</si>
  <si>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</si>
  <si>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</si>
  <si>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</si>
  <si>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</si>
  <si>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</si>
  <si>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</si>
  <si>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</si>
  <si>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</si>
  <si>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</si>
  <si>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</si>
  <si>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</si>
  <si>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</si>
  <si>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</si>
  <si>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</si>
  <si>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</si>
  <si>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Produit 3.2</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</si>
  <si>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</si>
  <si>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</si>
  <si>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</si>
  <si>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</si>
  <si>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</si>
  <si>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</si>
  <si>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</si>
  <si>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</si>
  <si>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</si>
  <si>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</si>
  <si>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</si>
  <si>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</si>
  <si>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</si>
  <si>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</si>
  <si>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</si>
  <si>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</si>
  <si>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Ensuite, divisez chaque budget en fonction</t>
    </r>
    <r>
      <rPr>
        <b/>
        <sz val="16"/>
        <color theme="1"/>
        <rFont val="Calibri"/>
        <family val="2"/>
        <scheme val="minor"/>
      </rPr>
      <t xml:space="preserve"> des catégories de budget des Nations Unies dans la feuille 2.
3. </t>
    </r>
    <r>
      <rPr>
        <sz val="16"/>
        <color theme="1"/>
        <rFont val="Calibri"/>
        <family val="2"/>
        <scheme val="minor"/>
      </rPr>
      <t>Assurez-vous d’inclure</t>
    </r>
    <r>
      <rPr>
        <b/>
        <sz val="16"/>
        <color theme="1"/>
        <rFont val="Calibri"/>
        <family val="2"/>
        <scheme val="minor"/>
      </rPr>
      <t xml:space="preserve"> %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toutes </t>
    </r>
    <r>
      <rPr>
        <sz val="16"/>
        <color theme="1"/>
        <rFont val="Calibri"/>
        <family val="2"/>
        <scheme val="minor"/>
      </rPr>
      <t>les organisations / résultats / réalisations / activités qui ne sont pas nécessaires. NE PAS supprimer les cellules.</t>
    </r>
    <r>
      <rPr>
        <b/>
        <sz val="16"/>
        <color theme="1"/>
        <rFont val="Calibri"/>
        <family val="2"/>
        <scheme val="minor"/>
      </rPr>
      <t xml:space="preserve">
6. Ne pas ajuster les montants des tranches</t>
    </r>
    <r>
      <rPr>
        <sz val="16"/>
        <color theme="1"/>
        <rFont val="Calibri"/>
        <family val="2"/>
        <scheme val="minor"/>
      </rPr>
      <t xml:space="preserve"> sans consulter PBSO.</t>
    </r>
  </si>
  <si>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</si>
  <si>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7% Indirect Costs</t>
  </si>
  <si>
    <t xml:space="preserve">Sub-total </t>
  </si>
  <si>
    <t>Niveau de depense/ engagement actuel 
(a remplir au moment des rapports de projet)</t>
  </si>
  <si>
    <r>
      <t xml:space="preserve">$ alloué à S&amp;E </t>
    </r>
    <r>
      <rPr>
        <sz val="11"/>
        <color theme="1"/>
        <rFont val="Calibri"/>
        <family val="2"/>
        <scheme val="minor"/>
      </rPr>
      <t>(inclut coûts indirects)</t>
    </r>
  </si>
  <si>
    <r>
      <t xml:space="preserve">$ alloué à GEWE </t>
    </r>
    <r>
      <rPr>
        <sz val="11"/>
        <color theme="1"/>
        <rFont val="Calibri"/>
        <family val="2"/>
        <scheme val="minor"/>
      </rPr>
      <t>(inclut coûts indirects)</t>
    </r>
  </si>
  <si>
    <t>Total des dépenses</t>
  </si>
  <si>
    <t>Taux d'exécution</t>
  </si>
  <si>
    <t>Activite 1.1.4:</t>
  </si>
  <si>
    <t>Activite 1.4.1:</t>
  </si>
  <si>
    <t>Activite 1.4.2:</t>
  </si>
  <si>
    <t>Activite 2.3.1:</t>
  </si>
  <si>
    <t>Activite 2.3.2:</t>
  </si>
  <si>
    <t>Activite 3.2.4:</t>
  </si>
  <si>
    <t>Activite 3.2.5:</t>
  </si>
  <si>
    <t>Activite 3.3.1:</t>
  </si>
  <si>
    <t>Activite 3.3.2:</t>
  </si>
  <si>
    <t>Activite 4.1.4:</t>
  </si>
  <si>
    <t>Activite 4.1.5:</t>
  </si>
  <si>
    <t>Activite 4.2.5:</t>
  </si>
  <si>
    <t>Activite 4.3.5:</t>
  </si>
  <si>
    <t>Activite 4.4.1:</t>
  </si>
  <si>
    <t>Activite 4.4.2:</t>
  </si>
  <si>
    <t>RECAPITULATIF DU BUDGET</t>
  </si>
  <si>
    <t>Ref de Resultats / Produits</t>
  </si>
  <si>
    <t>Formulation des produits</t>
  </si>
  <si>
    <t>TOTAL BUDGET</t>
  </si>
  <si>
    <t>%</t>
  </si>
  <si>
    <t xml:space="preserve">Produit 1.1: </t>
  </si>
  <si>
    <t xml:space="preserve">Produit 1.2: </t>
  </si>
  <si>
    <t xml:space="preserve">Produit 1.3: </t>
  </si>
  <si>
    <t xml:space="preserve">Produit 2.2 </t>
  </si>
  <si>
    <t xml:space="preserve">Produit 2.3 </t>
  </si>
  <si>
    <t xml:space="preserve">Produit 3.1 </t>
  </si>
  <si>
    <t>SOUS TOTAL DES ACTIVITES</t>
  </si>
  <si>
    <t>Coût de personnel du projet si pas inclus dans les activites si-dessus</t>
  </si>
  <si>
    <t>Coûts operationnels si pas inclus dans les activites si-dessus</t>
  </si>
  <si>
    <t>Suivi Evaluation</t>
  </si>
  <si>
    <t>GMS / Couts indirects (7%):</t>
  </si>
  <si>
    <t>BUDGET TOTAL DU PROJET</t>
  </si>
  <si>
    <t>TRANCHES DE VERSEMENTS</t>
  </si>
  <si>
    <t xml:space="preserve">TOTAL </t>
  </si>
  <si>
    <t>Première tranche 35%</t>
  </si>
  <si>
    <t>Deuxième tranche 35%</t>
  </si>
  <si>
    <t>Troisième tranche 30%</t>
  </si>
  <si>
    <t>Organisation recipiendiaire 1</t>
  </si>
  <si>
    <t>Organisation recipiendiaire 2</t>
  </si>
  <si>
    <t>Organisation recipiendiaire 3</t>
  </si>
  <si>
    <t xml:space="preserve">Produit 1.4: </t>
  </si>
  <si>
    <t>SOUS TOTAL ACTIVITES + COORDINATION ET GESTION</t>
  </si>
  <si>
    <t xml:space="preserve">Activite 1.1.1: Réaliser la phase préliminaire d’analyse (desk review, Scoping, cartographie des acteurs, Identification des zones d’intervention du projet) </t>
  </si>
  <si>
    <t>Organisation recipiendiaire 1 (budget en USD)
PNUD</t>
  </si>
  <si>
    <t>Activite 1.1.2: Réaliser la situation de référence (Baseline participative) avec les communautés</t>
  </si>
  <si>
    <t xml:space="preserve">Activite 1.1.3: Organiser des ateliers sur l’analyse systémique et définition de la stratégie de Consultation locale </t>
  </si>
  <si>
    <t xml:space="preserve">Les principales sources de conflit et les facteurs de résilience dans la région de l’Est sont identifiés et mis à la disposition des acteurs et partenaires au développement </t>
  </si>
  <si>
    <t>Activite 1.2.2: Conduire les consultations locales dans les zones d’intervention</t>
  </si>
  <si>
    <t xml:space="preserve">Activite 1.2.3: Mener des consultations sectorielles avec les autorités locales et leaders communautaires et coutumiers </t>
  </si>
  <si>
    <t xml:space="preserve">Activite 1.2.4: Organiser des séances de restitution – validation avec les acteurs locaux  </t>
  </si>
  <si>
    <t xml:space="preserve">Activite 1.2.5: Organiser des ateliers d’analyse participative et synthèse des données collectées durant la phase de consultations </t>
  </si>
  <si>
    <t xml:space="preserve">Activite 1.2.6: Réaliser 04 vidéo capsules thématiques de la phase de consultation </t>
  </si>
  <si>
    <t xml:space="preserve">Activite 1.3.1: Organiser 03 Groupes d’appui Support au projet  </t>
  </si>
  <si>
    <t xml:space="preserve">Activite 1.3.2: Finaliser les rapports et le plan de renforcement des capacités </t>
  </si>
  <si>
    <t xml:space="preserve">Activite 1.3.3: Organiser des foras régionaux de partage des résultats </t>
  </si>
  <si>
    <t xml:space="preserve">Activite 1.3.4: Disséminer le rapport final et sessions de diffusion des vidéo capsule </t>
  </si>
  <si>
    <t>Activite 2.2.1: Former les responsables des collectivités et les acteurs ruraux sur les textes législatifs et règlementaires en lien avec le foncier et la gestion durable des ressources naturelles (GRN)</t>
  </si>
  <si>
    <t>Activite 2.2.2: Former les détenteurs de droits fonciers et les notabilités concernés sur la sécurisation foncière des exploitations agricoles, particulièrement celle des femmes et des groupes les plus à risque</t>
  </si>
  <si>
    <t>Les acteurs impliqués dans la gestion du foncier et des ressources naturelles ont une bonne connaissance du cadre institutionnel et légal y relatif</t>
  </si>
  <si>
    <t>Activite 3.1.1: Elaborer un recueil des textes régissant la gestion du foncier et des ressources naturelles, assorti d’un guide simplifié à l’usage des différents acteurs concernés</t>
  </si>
  <si>
    <t xml:space="preserve">Activite 3.1.2: Elaborer un recueil identifiant les différents acteurs et structures impliqués dans la gestion du foncier et des ressources naturelles, leurs rôles et responsabilités et les interrelations entre eux. </t>
  </si>
  <si>
    <t>Activite 3.1.3: Editer les deux recueils en 1000 exemplaires chacun</t>
  </si>
  <si>
    <t>Activite 3.1.4: Vulgariser les deux recueils auprès des structures techniques (décentralisées et locales), des autorités coutumières et religieuses, des CVD, des OSC, notamment les organisations d’agriculteurs et d’éleveurs.</t>
  </si>
  <si>
    <t>Activite 3.1.5: Former des cadres des services techniques compétents (agriculture, élevage, environnement, eau) sur les dispositions légales et institutionnelles sur la gestion du foncier et des ressources naturelles leur permettant d’assurer efficacement le suivi de la Gestion Durable de Ressources Naturelles (GDRN) et l’application des textes réglementaires, dans une perspective de prévention et de gestion des conflits.</t>
  </si>
  <si>
    <t>Les acteurs impliqués dans la gestion du foncier et des ressources naturelles mettent en œuvre le cadre institutionnel et légal</t>
  </si>
  <si>
    <t>Activite 3.2.2: Former les membres des commissions foncières villageoises et des instances locales de concertation des communes d’intervention sur leur rôles et responsabilités.</t>
  </si>
  <si>
    <t>Activite 3.2.3: Mettre en place et animer des clubs dimitra  dans les communes d’intervention</t>
  </si>
  <si>
    <t>Activite 4.1.1: Identifier les structures locales d’intercession et de médiation de la région de l’Est (Mapping)</t>
  </si>
  <si>
    <t>Activite 4.1.2: Préparer et divulguer (aux autorités locales et centrales, aux groupes cibles et aux structures) un répertoire (base de données) des structures locales d’intercession et de médiation opérant dans les zones cibles.</t>
  </si>
  <si>
    <t>Activite 4.1.3: Recueillir les avis des populations, et notamment des agriculteurs, éleveurs, les gestionnaires des parcs et zones de chasse, et des déplacés internes sur les mécanismes traditionnels et modernes d’alerte précoce et de gestion des conflits</t>
  </si>
  <si>
    <t>Activite 4.2.1: Sur la base des avis des populations, appuyer les leaders des groupes cibles à mener un plaidoyer au niveau communautaire pour l’inclusion de représentants des différents groupes affectés par les conflits locaux dans les mécanismes, en assurant une représentation d’au moins 30% de jeunes et des femmes dans ces groupes.</t>
  </si>
  <si>
    <t>Activite 4.2.3: Former les membres des structures locales d’intercession et de médiation de la région de l’Est, y compris les jeunes et les femmes en techniques d’analyse des conflit, d’alerte précoce et médiation inter et intra- communautaire afin qu’ils puissent animer les systèmes d’alerte précoce et gérer de manière pacifique les conflits locaux.</t>
  </si>
  <si>
    <t>Activite 4.3.2: Partager et discuter avec les populations, les autorités locales et les mécanismes d’alerte précoce des résultats de l’étude et organiser des consultations avec les populations dans chaque commune pour l’élaboration d’un plan d’action pour la prévention et la résolution pacifique des conflits par commune.</t>
  </si>
  <si>
    <t xml:space="preserve">Activite 4.3.3: Apporter un appui technique et financier aux mécanismes d’alerte précoce pour l’élaboration d’un plan d’action pour la prévention et la résolution pacifique des conflits dans chacune des communes cibles </t>
  </si>
  <si>
    <t>Activite 4.3.4: Élaborer un lien très clair entre les mécanismes d’alerte précoce et les autorités locale afin de faire remonter l’alerte sur un conflit (réel ou potentiel) à temps afin de prévoir une réponse adéquate de l’état</t>
  </si>
  <si>
    <t>Organisation recipiendiaire 1
PNUD</t>
  </si>
  <si>
    <t>PNUD</t>
  </si>
  <si>
    <t>FAO</t>
  </si>
  <si>
    <t>Mener des entretiens avec des personnes cles (notables, leader…)</t>
  </si>
  <si>
    <t>Realiser des visites de terrain</t>
  </si>
  <si>
    <t>Realiser des recherches dans les centres de documentations prives et publiques</t>
  </si>
  <si>
    <t>Realiser des  mapping communautaires</t>
  </si>
  <si>
    <t>Mener des consultations avec les autorites regionales et des acteurs des la societe civile</t>
  </si>
  <si>
    <t>Produire un rapport avec des recommandations</t>
  </si>
  <si>
    <t>Organsation de rencontres en petit groupe avec les leaders et/ou autorites locales</t>
  </si>
  <si>
    <t>Constituer une equipe pour mener l'analyse</t>
  </si>
  <si>
    <t>Frais de deplacement et perdiem</t>
  </si>
  <si>
    <t>Analyser les donnees receuillies et produire le rapport preliminaire</t>
  </si>
  <si>
    <t>Collecter les donnees sur le terrain</t>
  </si>
  <si>
    <t>Organiser des ateliers pour faciliter les echanges entre les differents acteurs</t>
  </si>
  <si>
    <t>Location d'espace, restauration</t>
  </si>
  <si>
    <t>Frais de deplacement</t>
  </si>
  <si>
    <t>Selection et organisation de formation pour l'equipe de terrain</t>
  </si>
  <si>
    <t>Productions de materiels la formation</t>
  </si>
  <si>
    <t>Selection et mobilisation des relais facilitateurs</t>
  </si>
  <si>
    <t>Frais pour les facilitateurs</t>
  </si>
  <si>
    <t>Organisation d'atelier d'echange dans les localites ciblees</t>
  </si>
  <si>
    <t>Perdiem</t>
  </si>
  <si>
    <t>Organiser des rencontres d'echanges individuels avec les autorites locales et coutumieres</t>
  </si>
  <si>
    <t>Restauration</t>
  </si>
  <si>
    <t>Facilier le deplaceement des participants</t>
  </si>
  <si>
    <t>Monter une equipe pour la synthese des ateliers</t>
  </si>
  <si>
    <t>Organisation d'ateliers d'echanges sur les donnees collectees</t>
  </si>
  <si>
    <t xml:space="preserve">Organisation d'ateliers pour l'analyse participative </t>
  </si>
  <si>
    <t>Selection d'un consultant ou d'une firme specialiste en videographie pour la realisation des videos</t>
  </si>
  <si>
    <t>Organiser des formations pour les membres choisis ou designes</t>
  </si>
  <si>
    <t>Evaluation finale du projet</t>
  </si>
  <si>
    <t>Equiper les groupes d'appui supports</t>
  </si>
  <si>
    <t>Achat de materiels</t>
  </si>
  <si>
    <t>Organiser des ateliers de travail avec les acteurs concernes pour la finalisation des rapports et des plans de renforcement de capacites</t>
  </si>
  <si>
    <t>Mettre en page et imprimer les rapports</t>
  </si>
  <si>
    <t>Organisation de fora par secteur pour la dissemination des resultats dans les municipalites ciblees par le projet</t>
  </si>
  <si>
    <t>Faciliter le deplacement des participants</t>
  </si>
  <si>
    <t>Organiser des plenieres pour dans les localites ciblees par le projet</t>
  </si>
  <si>
    <t>Deploiement de l'equipe sur le terrain</t>
  </si>
  <si>
    <t>Perdiem et frais de deplacement</t>
  </si>
  <si>
    <t>Contrat avec une entreprise qui peut faire des forages ou reparer les points d'eau choisis</t>
  </si>
  <si>
    <t>Frais de deplacement et Perdiem</t>
  </si>
  <si>
    <t>Passer un contrat avec un fournisseur ayant la capacite de tout founir</t>
  </si>
  <si>
    <t>Organiser les groupes de beneficiaires</t>
  </si>
  <si>
    <t>Frais pour les animateurs de terrain</t>
  </si>
  <si>
    <t>Securisation des fermes</t>
  </si>
  <si>
    <t>Intrants et materiels</t>
  </si>
  <si>
    <t>Techniciens et ouvriers pour la gestion des fermes</t>
  </si>
  <si>
    <t>Amenager les sites de production</t>
  </si>
  <si>
    <t>Equiper les unites des materiels necessaires</t>
  </si>
  <si>
    <t>Achat des materiels</t>
  </si>
  <si>
    <t>Equiper les jeunes et les femmes en materiels de production, transformation et conservation dans les sites de maraichers</t>
  </si>
  <si>
    <t>Equiper les fermes pilotes en materiels</t>
  </si>
  <si>
    <t>Approvisionner les fermes pilotes en intrants</t>
  </si>
  <si>
    <t>Approvisionner les femmes et les jeunes en intrants</t>
  </si>
  <si>
    <t>Achat d'intrants</t>
  </si>
  <si>
    <t>Organiser des ateliers de formation pratiques pour les formateurs endogenes</t>
  </si>
  <si>
    <t>Selectionner deux formateurs</t>
  </si>
  <si>
    <t>Honoraire des formateurs</t>
  </si>
  <si>
    <t>Selection de formateurs dans le domaine</t>
  </si>
  <si>
    <t>Organiser des ateliers adaptes aux femmes et aux jeunes</t>
  </si>
  <si>
    <t>Organisation d'ateliers de formation</t>
  </si>
  <si>
    <t>Selection d'une firme de construction</t>
  </si>
  <si>
    <t>Determiner avec les autorites et les communautes les espaces pour les construction</t>
  </si>
  <si>
    <t>Realisation de rencontres communautaires</t>
  </si>
  <si>
    <t>Dotation des comites d'outils et de materiels de suivi</t>
  </si>
  <si>
    <t>Realisation d'une formation en fonction des besoins identifies</t>
  </si>
  <si>
    <t>Mise en place du systeme</t>
  </si>
  <si>
    <t>Service d'une entreprise</t>
  </si>
  <si>
    <t>Organiser des ateliers de formation</t>
  </si>
  <si>
    <t>Organiser une ceremonie d'ouverture des ateliers de formations</t>
  </si>
  <si>
    <t>Selectionner un cabinet pour preparer les modules et animer les formations</t>
  </si>
  <si>
    <t>Un cabinet de formation qui peut offrir tout le paquet</t>
  </si>
  <si>
    <t>Faciliter le deplacement des partipants</t>
  </si>
  <si>
    <t>Organiser les ateliers de formation</t>
  </si>
  <si>
    <t>Contrat avec un cabinet competent</t>
  </si>
  <si>
    <t>Achat de materiel</t>
  </si>
  <si>
    <t xml:space="preserve">Selectionner un fournisseur pour les plantules. </t>
  </si>
  <si>
    <t>Implementation par une organisation locale</t>
  </si>
  <si>
    <t>Selectionner un cabinet de consultation pour faire l'identification des acteurs et la presentation de leurs roles et leur interelations</t>
  </si>
  <si>
    <t>Mettre en page et reproduire les recueils de texte (2000 unites en tout)</t>
  </si>
  <si>
    <t>Choix d'une imprimerie ou d'une edition</t>
  </si>
  <si>
    <t>Faciliter le deplacement des animateurs</t>
  </si>
  <si>
    <t>Choix d'un cabinet competent</t>
  </si>
  <si>
    <t>Doter les institutions nationales et regionales de materiels mobiliers</t>
  </si>
  <si>
    <t>Faciliter les clubs dimitra</t>
  </si>
  <si>
    <t>Fournir du materiel au club Dimitra</t>
  </si>
  <si>
    <t>Achat de materiels (table, chaise,fournitures de bureau)</t>
  </si>
  <si>
    <t xml:space="preserve">Selectionner un consultant pour realiser le mapping </t>
  </si>
  <si>
    <t>Rendre disponible le repertoire en version electronique et papier</t>
  </si>
  <si>
    <t>Informer les autorites et les autres structures ciblees de la disponibilite du repertoire</t>
  </si>
  <si>
    <t>Contrat avec une imprimerie ou une edition</t>
  </si>
  <si>
    <t>Realiser des seances d'information publique (spot, camion sonore)</t>
  </si>
  <si>
    <t>A implementer par une organisation locale</t>
  </si>
  <si>
    <t>Organiser des rencontres communautaires</t>
  </si>
  <si>
    <t>Organiser des rencontres d'information et de discussion avec les leaders</t>
  </si>
  <si>
    <t>Faciliter le deplacement des acteurs</t>
  </si>
  <si>
    <t>Activite 4.2.2: Mener des activités d’information et de sensibilisation sur l’importance des textes relatifs à l’inclusion des jeunes et des femmes dans la prévention des conflits et la consolidation de la paix</t>
  </si>
  <si>
    <t>Realiser une campagne de sensibilisation</t>
  </si>
  <si>
    <t xml:space="preserve">Selectionner un consultant pour realiser les formation </t>
  </si>
  <si>
    <t>Consultation individuelle</t>
  </si>
  <si>
    <t>Activite 4.2.4: Organiser chaque six mois, une réunion entre les populations cibles et les mécanismes répertoriés au sein de chaque commune cible afin de renforcer la confiance des populations dans ces structures rendues plus inclusives et légitimes</t>
  </si>
  <si>
    <t>Organiser les reunions dans des espaces convenables</t>
  </si>
  <si>
    <t>Facliter les deplacements des cadres</t>
  </si>
  <si>
    <t>Activite 4.3.1: Assister les structures locales d’intercession identifiées dans la réalisation d’une étude sur les conflits communautaires dans les communes cibles de la région de l’Est en vue de l’élaboration d’un plan d’action pour la prévention et la résolution pacifique des conflits par commune.</t>
  </si>
  <si>
    <t>Selectionner un consultant pour accompagner les sutructures locales</t>
  </si>
  <si>
    <t>Appuyer financierement les structures dans la collecte des donnees</t>
  </si>
  <si>
    <t>Frais pour les collecteurs de donnees</t>
  </si>
  <si>
    <t>Consultance</t>
  </si>
  <si>
    <t>Organiser des ateliers de restitution et proposition des axes du plan d'action</t>
  </si>
  <si>
    <t>Organisation des ateliers d'echange sur les axes du plan</t>
  </si>
  <si>
    <t>Elaboration des plans</t>
  </si>
  <si>
    <t>Presentation et valiadtion des plans via un forum local</t>
  </si>
  <si>
    <t>Rendre disponible les plans</t>
  </si>
  <si>
    <t>Espace, restauration</t>
  </si>
  <si>
    <t>Doter les comites des materiels necessaires pour faire remonter les informations</t>
  </si>
  <si>
    <t>Organiser des rencontres de discussion entre les autorites et les comites dans les communes</t>
  </si>
  <si>
    <t>Mise en page et impression</t>
  </si>
  <si>
    <t>Frais des sensibilisateurs - a implementer par une organisation locale</t>
  </si>
  <si>
    <t>Frais de deplacement - a implementer par une organisation locale</t>
  </si>
  <si>
    <t xml:space="preserve"> </t>
  </si>
  <si>
    <t>Organisation recipiendiaire 2 (budget en USD)
FAO</t>
  </si>
  <si>
    <t xml:space="preserve">Organisation recipiendiaire 3 (budget en USD)
</t>
  </si>
  <si>
    <t>Recipient Organization 2
FAO</t>
  </si>
  <si>
    <t xml:space="preserve">Recipient Organization 3
</t>
  </si>
  <si>
    <t>Organisation recipiendiaire 2
FAO</t>
  </si>
  <si>
    <t xml:space="preserve">Organisation recipiendiaire 1
</t>
  </si>
  <si>
    <t>Organiser des rencontres d'echanges dans les communautes pour selectionner les membres des groupes d'appui</t>
  </si>
  <si>
    <t>Realisation de travaux a haute intensite de main d'oeuvre pour restaurer les terres</t>
  </si>
  <si>
    <t>Activite 2.1.:</t>
  </si>
  <si>
    <t xml:space="preserve">Achat des arbustes et autres produits </t>
  </si>
  <si>
    <t>Frais de deplacement pour les participants</t>
  </si>
  <si>
    <t>Location de salle et restaurattion</t>
  </si>
  <si>
    <t>Frais de deplacement pour l'identification des cadres de concertation existants</t>
  </si>
  <si>
    <t>Frais pour les animateurs des Formations des membres des cadres de concertation</t>
  </si>
  <si>
    <t>Achat de kit communautaire de production des semences</t>
  </si>
  <si>
    <t>Achat de materiels pour les cadres de concertation</t>
  </si>
  <si>
    <t xml:space="preserve">Activite 2.2.3: Former / recycler les agriculteurs, agropasteurs et les pasteurs sur les techniques et technologies de gestion rationnelle des ressources naturelles   </t>
  </si>
  <si>
    <t>Activite 2.2.4: Doter les agropasteurs de 10 biodigesteurs pour une production durable de gaz et d’effluant pour la production de compost en vue de l’amélioration de la fertilité des sols</t>
  </si>
  <si>
    <t>Activite 2.2.5: Mettre en place 4 parcs à PFNL (reboisement, RNA, ..) ou Conservation et régénération de forêts villageoises à dominance de PFNL</t>
  </si>
  <si>
    <t>Activite 2.2.:</t>
  </si>
  <si>
    <t>Location d'espace, restauration, materiels didactiques</t>
  </si>
  <si>
    <t>Location d'espace, restauration, mateirles didactiques</t>
  </si>
  <si>
    <t>Consultant ou cabinet maitrisant la loi avec une bonne comprehension de la societe burkinabe</t>
  </si>
  <si>
    <t xml:space="preserve">Realiser la conception et la mise en page du repertoire </t>
  </si>
  <si>
    <t>Selectionner des animateurs pour animer les ateliers</t>
  </si>
  <si>
    <t>Defraiement des participants</t>
  </si>
  <si>
    <t>Collecter des inforamtions a l'aide des consultations</t>
  </si>
  <si>
    <t>Faciliter les sejours/visites sur le terrain lors des consultations</t>
  </si>
  <si>
    <t>Faciliter le deplacement pour l'equipe</t>
  </si>
  <si>
    <t>Monter une equipe pour la synthese des ateliers afin de produire un document</t>
  </si>
  <si>
    <t>Faciliter le deplacement des participants aux formations</t>
  </si>
  <si>
    <t>Faciliter le deplacement des participants aux seances</t>
  </si>
  <si>
    <t>Travaux de protection et de securisation de l'espace</t>
  </si>
  <si>
    <t>Contrat de service</t>
  </si>
  <si>
    <t>Selection des espaces et amenagement des unites de transformation avec l'implication des differents groupes sociaux des communautes</t>
  </si>
  <si>
    <t>Realiser des ateliers de formation pratiques pour les femmes et les jeunnes</t>
  </si>
  <si>
    <t>Selectionner un animateur pour la preparation et la dispensation des formation</t>
  </si>
  <si>
    <t>Facliter le deplacement des participants</t>
  </si>
  <si>
    <t>Location d'espace, restauration, materiels didactique</t>
  </si>
  <si>
    <t>Consultant</t>
  </si>
  <si>
    <t>La firme sera en charge de tout pour la construction (main d'oeuvre, materiaux et demarche administrative)</t>
  </si>
  <si>
    <t>Location de salle, restauration, materiels didactiques</t>
  </si>
  <si>
    <t>Selection d'un formateur ou d'un cabinet</t>
  </si>
  <si>
    <t>Facilitation du deplacement des participants</t>
  </si>
  <si>
    <t>Defraiement de journaliers a travers des organisatons locales</t>
  </si>
  <si>
    <t>Frais pour les animateurs des Formations pratiques pour les agriculteurs, agropasteurs et pasteurs</t>
  </si>
  <si>
    <t>Un cabinet de formation qui peut offrir tout le paquet de formation</t>
  </si>
  <si>
    <t>Selection d'un prestataire pouvant fournir les biodigesteurs</t>
  </si>
  <si>
    <t>Appuyer un comité de suivi des plantes pour chaque parc</t>
  </si>
  <si>
    <t>Selectionner un cabinet de consultation pour mener la recherche, realiser la compilation et le guide simplifie</t>
  </si>
  <si>
    <t>Un cabinet specialise dans le domaine pour faire le travail en 50 jours</t>
  </si>
  <si>
    <t>Informer les cibles sur l'existence des receuils et faire des dons aux organismes locaux</t>
  </si>
  <si>
    <t>Doter les instututions nationales et regionales d'un expert ou un cabinet pour les conseiller sur les meilleures dispositions a prendre pour activer les prescrits de cette loi</t>
  </si>
  <si>
    <t xml:space="preserve">Consultation individuelle </t>
  </si>
  <si>
    <t>Produire un rapport sur la perception des gens des differents mecanismes existants</t>
  </si>
  <si>
    <t>Espace, restauration, materiels de support</t>
  </si>
  <si>
    <t>Activite 1.3.5: Organiser un atelier « clinique » de renforcement et de révision de la stratégie d’intervention du projet</t>
  </si>
  <si>
    <t>Organisation d'atelier</t>
  </si>
  <si>
    <t>Coordonnateur du projet (P3) (50%)</t>
  </si>
  <si>
    <t>Assistant admin/fin (SB3)</t>
  </si>
  <si>
    <t>Catégorie UNDG</t>
  </si>
  <si>
    <t>Chauffeur (SB2)</t>
  </si>
  <si>
    <t xml:space="preserve">RESULTAT 2: Les moyens d’existence durables sont protégés, diversifiés et améliorés, dans le respect de la gestion durable du foncier et des ressources naturelles </t>
  </si>
  <si>
    <t>Resultat 5: Coordination, Suivi-Evaluation et Gestion</t>
  </si>
  <si>
    <t>Defraiement des sensibilisateurs</t>
  </si>
  <si>
    <r>
      <t xml:space="preserve">Consultance </t>
    </r>
    <r>
      <rPr>
        <i/>
        <sz val="12"/>
        <color theme="1"/>
        <rFont val="Calibri"/>
        <family val="2"/>
        <scheme val="minor"/>
      </rPr>
      <t>(Implementation Interpeace)</t>
    </r>
  </si>
  <si>
    <r>
      <t xml:space="preserve">Perdiem pour les membres de l'equipe qui se deplacent </t>
    </r>
    <r>
      <rPr>
        <i/>
        <sz val="12"/>
        <color theme="1"/>
        <rFont val="Calibri"/>
        <family val="2"/>
        <scheme val="minor"/>
      </rPr>
      <t>(Implementation Interpeace)</t>
    </r>
  </si>
  <si>
    <r>
      <t xml:space="preserve">Frais pour les enqueteurs </t>
    </r>
    <r>
      <rPr>
        <i/>
        <sz val="12"/>
        <color theme="1"/>
        <rFont val="Calibri"/>
        <family val="2"/>
        <scheme val="minor"/>
      </rPr>
      <t>(Implementation Interpeace)</t>
    </r>
  </si>
  <si>
    <t>Frais de deplacement et perdiem (Implementation Interpeace)</t>
  </si>
  <si>
    <t>Restauration (Implementation Interpeace)</t>
  </si>
  <si>
    <t>Perdiem et frais de deplacement (Implementation Interpeace)</t>
  </si>
  <si>
    <r>
      <t xml:space="preserve">Paiement des personnes de support dans le processus </t>
    </r>
    <r>
      <rPr>
        <i/>
        <sz val="12"/>
        <color theme="1"/>
        <rFont val="Calibri"/>
        <family val="2"/>
        <scheme val="minor"/>
      </rPr>
      <t>(Implementation Interpeace)</t>
    </r>
  </si>
  <si>
    <r>
      <t xml:space="preserve">Paiement enqueteurs </t>
    </r>
    <r>
      <rPr>
        <i/>
        <sz val="12"/>
        <color theme="1"/>
        <rFont val="Calibri"/>
        <family val="2"/>
        <scheme val="minor"/>
      </rPr>
      <t>(Implementation Interpeace)</t>
    </r>
  </si>
  <si>
    <r>
      <t xml:space="preserve">Perdiem de l'equipe </t>
    </r>
    <r>
      <rPr>
        <i/>
        <sz val="12"/>
        <color theme="1"/>
        <rFont val="Calibri"/>
        <family val="2"/>
        <scheme val="minor"/>
      </rPr>
      <t>(Implementation Interpeace)</t>
    </r>
  </si>
  <si>
    <r>
      <t xml:space="preserve">Frais de l'equipe de terrain </t>
    </r>
    <r>
      <rPr>
        <i/>
        <sz val="12"/>
        <color theme="1"/>
        <rFont val="Calibri"/>
        <family val="2"/>
        <scheme val="minor"/>
      </rPr>
      <t>(Implementation Interpeace)</t>
    </r>
  </si>
  <si>
    <r>
      <t xml:space="preserve">Frais pour un assistant au consultant principal </t>
    </r>
    <r>
      <rPr>
        <i/>
        <sz val="12"/>
        <color theme="1"/>
        <rFont val="Calibri"/>
        <family val="2"/>
        <scheme val="minor"/>
      </rPr>
      <t>(Implementation Interpeace)</t>
    </r>
  </si>
  <si>
    <r>
      <t xml:space="preserve">Location d'espace, restauration </t>
    </r>
    <r>
      <rPr>
        <i/>
        <sz val="12"/>
        <color theme="1"/>
        <rFont val="Calibri"/>
        <family val="2"/>
        <scheme val="minor"/>
      </rPr>
      <t>(Implementation Interpeace)</t>
    </r>
  </si>
  <si>
    <r>
      <t xml:space="preserve">Frais pour les animateurs de l'atelier </t>
    </r>
    <r>
      <rPr>
        <i/>
        <sz val="12"/>
        <color theme="1"/>
        <rFont val="Calibri"/>
        <family val="2"/>
        <scheme val="minor"/>
      </rPr>
      <t>(Implementation Interpeace)</t>
    </r>
  </si>
  <si>
    <r>
      <t xml:space="preserve">Defraiement des participants </t>
    </r>
    <r>
      <rPr>
        <i/>
        <sz val="12"/>
        <color theme="1"/>
        <rFont val="Calibri"/>
        <family val="2"/>
        <scheme val="minor"/>
      </rPr>
      <t>(Implementation Interpeace)</t>
    </r>
  </si>
  <si>
    <r>
      <t xml:space="preserve">Location d'espace, restauration, materiels didactiques </t>
    </r>
    <r>
      <rPr>
        <i/>
        <sz val="12"/>
        <color theme="1"/>
        <rFont val="Calibri"/>
        <family val="2"/>
        <scheme val="minor"/>
      </rPr>
      <t>(Implementation Interpeace)</t>
    </r>
  </si>
  <si>
    <r>
      <t xml:space="preserve">Provisions, produits de base, materiels </t>
    </r>
    <r>
      <rPr>
        <i/>
        <sz val="12"/>
        <color theme="1"/>
        <rFont val="Calibri"/>
        <family val="2"/>
        <scheme val="minor"/>
      </rPr>
      <t>(Implementation Interpeace)</t>
    </r>
  </si>
  <si>
    <r>
      <t xml:space="preserve">Paiement des allocations des enqueteurs journaliers </t>
    </r>
    <r>
      <rPr>
        <i/>
        <sz val="12"/>
        <color theme="1"/>
        <rFont val="Calibri"/>
        <family val="2"/>
        <scheme val="minor"/>
      </rPr>
      <t>(Implementation Interpeace)</t>
    </r>
  </si>
  <si>
    <r>
      <t xml:space="preserve">Perdiem </t>
    </r>
    <r>
      <rPr>
        <i/>
        <sz val="12"/>
        <color theme="1"/>
        <rFont val="Calibri"/>
        <family val="2"/>
        <scheme val="minor"/>
      </rPr>
      <t>(Implementation Interpeace)</t>
    </r>
  </si>
  <si>
    <r>
      <t xml:space="preserve">Frais de deplacement et perdiem </t>
    </r>
    <r>
      <rPr>
        <i/>
        <sz val="12"/>
        <color theme="1"/>
        <rFont val="Calibri"/>
        <family val="2"/>
        <scheme val="minor"/>
      </rPr>
      <t>(Implementation Interpeace)</t>
    </r>
  </si>
  <si>
    <r>
      <t xml:space="preserve">Restauration </t>
    </r>
    <r>
      <rPr>
        <i/>
        <sz val="12"/>
        <color theme="1"/>
        <rFont val="Calibri"/>
        <family val="2"/>
        <scheme val="minor"/>
      </rPr>
      <t>(Implementation Interpeace)</t>
    </r>
  </si>
  <si>
    <r>
      <t xml:space="preserve">Frais de deplacement </t>
    </r>
    <r>
      <rPr>
        <i/>
        <sz val="12"/>
        <color theme="1"/>
        <rFont val="Calibri"/>
        <family val="2"/>
        <scheme val="minor"/>
      </rPr>
      <t>(Implementation Interpeace)</t>
    </r>
  </si>
  <si>
    <r>
      <t xml:space="preserve">Paiement des frais de l'equipe constituee pour la synthese </t>
    </r>
    <r>
      <rPr>
        <i/>
        <sz val="12"/>
        <color theme="1"/>
        <rFont val="Calibri"/>
        <family val="2"/>
        <scheme val="minor"/>
      </rPr>
      <t>(Implementation Interpeace)</t>
    </r>
  </si>
  <si>
    <r>
      <t xml:space="preserve">Contrat de consultation </t>
    </r>
    <r>
      <rPr>
        <i/>
        <sz val="12"/>
        <color theme="1"/>
        <rFont val="Calibri"/>
        <family val="2"/>
        <scheme val="minor"/>
      </rPr>
      <t>(Implementation Interpeace)</t>
    </r>
  </si>
  <si>
    <r>
      <t xml:space="preserve">Achat de materiels </t>
    </r>
    <r>
      <rPr>
        <i/>
        <sz val="12"/>
        <color theme="1"/>
        <rFont val="Calibri"/>
        <family val="2"/>
        <scheme val="minor"/>
      </rPr>
      <t>(Implementation Interpeace)</t>
    </r>
  </si>
  <si>
    <r>
      <t xml:space="preserve">Location d'espace, de materiel et restauration </t>
    </r>
    <r>
      <rPr>
        <i/>
        <sz val="12"/>
        <color theme="1"/>
        <rFont val="Calibri"/>
        <family val="2"/>
        <scheme val="minor"/>
      </rPr>
      <t>(Implementation Interpeace)</t>
    </r>
  </si>
  <si>
    <r>
      <t xml:space="preserve">Travaux graphiques et impression </t>
    </r>
    <r>
      <rPr>
        <i/>
        <sz val="12"/>
        <color theme="1"/>
        <rFont val="Calibri"/>
        <family val="2"/>
        <scheme val="minor"/>
      </rPr>
      <t>(Implementation Interpeace)</t>
    </r>
  </si>
  <si>
    <r>
      <t>Location d'espace, de materiel et restauration</t>
    </r>
    <r>
      <rPr>
        <i/>
        <sz val="12"/>
        <color theme="1"/>
        <rFont val="Calibri"/>
        <family val="2"/>
        <scheme val="minor"/>
      </rPr>
      <t xml:space="preserve"> (Implementation Interpeace)</t>
    </r>
  </si>
  <si>
    <t>Doter les espaces des infrastructures et del'outillage necessaire</t>
  </si>
  <si>
    <t>Activite 2.1.10:  Réaliser / réhabiliter des infrastructures d’appui au pastoralisme (aires de pâtures, parcs, forage, sécurisation des pistes à bétail</t>
  </si>
  <si>
    <t>Activité 2.1.17: Mettre en place 3 parcs à PFNL (reboisement, RNA, ..) ou Conservation et régénération de forêts villageoises à dominance de PFNL</t>
  </si>
  <si>
    <t>Activité 2.1.16: Encadrer des agriculteurs, agro-pasteurs et pasteurs (y compris des femmes et des jeunes) dans la production durable d'aliments de bétail (Fauche et Conservation fourrage, culture fourragère) et les doter en Kit communautaires de production et en semences</t>
  </si>
  <si>
    <t>Activité 2.1.15: Redynamiser/créer des cadres de concertations locaux sur le foncier rural et la gestion concertée des ressources naturelles (au moins 10 Commissions Foncières Villageoises redynamiser/créer)</t>
  </si>
  <si>
    <t>Activite 2.1.14: Restaurer 200 ha de terres et de paysage dégradés au profit des femmes et des jeunes pour la mise en valeur agricole ou pastorale</t>
  </si>
  <si>
    <t>Activite 2.1.13: Accompagner la mise en place d’un système de financement innovant pour les jeunes et les femmes.</t>
  </si>
  <si>
    <t>Activite 2.1.12: Contribuer au renforcement durable de capacités de gestion des infrastructures communautaires.</t>
  </si>
  <si>
    <t xml:space="preserve">Activite 2.1.11: Contribuer à la mise en place des comités de gestion des infrastructures communautaires </t>
  </si>
  <si>
    <t>Activite 2.1.9: Former les femmes et les jeunes aux bonnes pratiques de transformation et de commercialisation des PFNL et agropastoraux</t>
  </si>
  <si>
    <t>Activite 2.1.8: Former les femmes et les jeunes à l’esprit d’entreprenariat et à l’élaboration de plans d’affaires pour la gestion des infrastructures communautaires (unités de transformation et magasins de stockage)</t>
  </si>
  <si>
    <t>Activite 2.1.7: Former des  formateurs endogènes aux nouvelles technologies de production améliorée du compost et des intrants biologiques</t>
  </si>
  <si>
    <t>Activite 2.1.6: Former les femmes et les jeunes à l’utilisation et à l’entretien des  différents équipements dotés</t>
  </si>
  <si>
    <t>Activite 2.1.5: Fournir des intrants pour la réalisation du  maraichage/ jardins nutritifs et des fermes pilotes</t>
  </si>
  <si>
    <t>Activite 2.1.4: Doter en équipements de production/ transformation/ conservation, les sites de maraichage/ jardins nutritifs  et des fermes pilotes</t>
  </si>
  <si>
    <t>Activite 2.1.3: Mettre en place des unités de transformation des PFNL dotées de technologies de cuisson propres et innovantes qui valorisent les résidus agro-alimentaires</t>
  </si>
  <si>
    <t>Activite 2.1.2: Mettre en place 1 ferme pilote de production intégrée (à l’exemple de celles promues par le Ministère en charge de l’agriculture)</t>
  </si>
  <si>
    <t>Activite 2.1.1: Mettre en place au moins (3) sites de production maraichère/jardins nutritifs au profit des femmes et des jeunes</t>
  </si>
  <si>
    <t>Activite 3.2.1: Apporter un appui technique et matériel aux institutions nationales et de la région de l’Est dans l’activation au niveau local des dispositifs de la loi foncière Loi N° 034-2009/AN portant régime foncier rural, particulièrement sur la mise en place de deux cadres des structures locales de gestion foncière : (i) la commission foncière villageoise et (ii) les instances locales de concertation.  (iii) des chartes foncières locales.</t>
  </si>
  <si>
    <t>Frais animateurs a travers organisation locale</t>
  </si>
  <si>
    <t>Organisation d'ateliers</t>
  </si>
  <si>
    <t>Equipements et materiels</t>
  </si>
  <si>
    <t>Frais pour les journaliers</t>
  </si>
  <si>
    <t>Materiels et equipements</t>
  </si>
  <si>
    <t>Espace et restauration</t>
  </si>
  <si>
    <t>Frais pour l'animateur</t>
  </si>
  <si>
    <t>Deplacement et restauration</t>
  </si>
  <si>
    <t>Consultation</t>
  </si>
  <si>
    <t>Honoraire consultants</t>
  </si>
  <si>
    <t>Point focal Expert national,</t>
  </si>
  <si>
    <t>Assistant Terrain</t>
  </si>
  <si>
    <t>Activite 1.2.1: Former les équipes de recherche et mobiliser les relais facilitateurs</t>
  </si>
  <si>
    <t>RESULTAT 1: 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</si>
  <si>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La compréhension des facteurs sociaux ainsi que la dynamique des conflits au niveau de la région de l’Est est améliorée et l’utilisation des connaissances acquises permet de formuler une réponse programmatique à même de promouvoir une gestion inclusive et transparente du foncier et des ressources naturelles</t>
  </si>
  <si>
    <t xml:space="preserve">La situation de référence pour une meilleure gestion des conflits liés au foncier et aux ressources naturelles est établie </t>
  </si>
  <si>
    <t xml:space="preserve">Une stratégie régionale et les priorités de consolidation de la paix sont formulées et partagées entre les différents acteurs de la région de l’Est </t>
  </si>
  <si>
    <t xml:space="preserve">Les moyens d’existence durables, sensible à la paix et à la cohésion sociale sont protégés, diversifiés et améliorés, dans le respect de la gestion durable du foncier et des ressources naturelles  </t>
  </si>
  <si>
    <t xml:space="preserve">Les capacités techniques et/ou économiques des différents acteurs concernés sont renforcées en vue de l’amélioration de leurs conditions de vie, dans le respect des dispositions de prévention et de gestion des conflits </t>
  </si>
  <si>
    <t>La gestion partagée et concertée du foncier et des ressources naturelles est promue auprès des différents acteurs concernés</t>
  </si>
  <si>
    <t xml:space="preserve">Les acteurs et leaders communautaires impliqués dans la gestion du foncier et des ressources naturelles connaissent et appliquent mieux les instruments et textes relatifs au cadre institutionnel et légal.   </t>
  </si>
  <si>
    <t>Les mécanismes traditionnels et modernes de prévention et de gestion de conflits sont plus opérationnels, inclusifs et travaillent en intelligence dans la prévention et la gestion des conflits</t>
  </si>
  <si>
    <t>Les structures locales d’intercession et de médiation couvrant la région de l’Est du Burkina Faso sont identifiées, répertoriées et évaluées</t>
  </si>
  <si>
    <t>Les structures locales d’intercession et de médiation de la région de l’Est sont rendus inclusifs et légitimes, et disposent de capacités à prévenir et gérer les conflits locaux de façon pacifique.</t>
  </si>
  <si>
    <t>Chacune des communes ciblées dispose d’une analyse locale de conflits complétée par un plan d’action (réalisée conjointement par les structures locales de médiation).</t>
  </si>
  <si>
    <t xml:space="preserve">RESULTAT 3:  Les acteurs et leaders communautaires impliqués dans la gestion du foncier et des ressources naturelles connaissent et appliquent mieux les instruments et textes relatifs au cadre institutionnel et légal.   </t>
  </si>
  <si>
    <t>RESULTAT 4: Les mécanismes traditionnels et modernes de prévention et de gestion de conflits sont plus opérationnels, inclusifs et travaillent en intelligence dans la prévention et la gestion des conflits</t>
  </si>
  <si>
    <t>Realisation de travaux a haute intensite de main d'oeuvre pour conserver et / ou regenerer les forets villageois</t>
  </si>
  <si>
    <t>Activités de suivi</t>
  </si>
  <si>
    <t>Projet : Prévention et gestion des conflits dans la Région de l’Est - Burkina Faso</t>
  </si>
  <si>
    <t>RECAPITULATIF DU BUDGET PAR CATEGORIE UNDG</t>
  </si>
  <si>
    <t>Un véhicule 4x4 équipé de radio</t>
  </si>
  <si>
    <t>Matériels informatiques et mobilier de bureau</t>
  </si>
  <si>
    <t>Frais généraux et fonctionnement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</si>
</sst>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3" formatCode="_-* #,##0.00_-;\-* #,##0.00_-;_-* &quot;-&quot;??_-;_-@_-"/>
    <numFmt numFmtId="164" formatCode="_-* #,##0.00\ _€_-;\-* #,##0.00\ _€_-;_-* &quot;-&quot;??\ _€_-;_-@_-"/>
    <numFmt numFmtId="165" formatCode="_(&quot;$&quot;* #,##0.00_);_(&quot;$&quot;* \(#,##0.00\);_(&quot;$&quot;* &quot;-&quot;??_);_(@_)"/>
    <numFmt numFmtId="166" formatCode="_(&quot;$&quot;* #,##0_);_(&quot;$&quot;* \(#,##0\);_(&quot;$&quot;* &quot;-&quot;??_);_(@_)"/>
    <numFmt numFmtId="167" formatCode="_-* #,##0\ _F_G_-;\-* #,##0\ _F_G_-;_-* &quot;-&quot;\ _F_G_-;_-@_-"/>
    <numFmt numFmtId="168" formatCode="_-* #,##0.00\ _F_G_-;\-* #,##0.00\ _F_G_-;_-* &quot;-&quot;\ _F_G_-;_-@_-"/>
    <numFmt numFmtId="169" formatCode="_-* #,##0_-;\-* #,##0_-;_-* &quot;-&quot;??_-;_-@_-"/>
    <numFmt numFmtId="172" formatCode="_-* #,##0.00_-;\-* #,##0.00_-;_-* &quot;-&quot;??_-;_-@_-"/>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b/>
      <sz val="14"/>
      <color theme="1"/>
      <name val="Calibri"/>
      <family val="2"/>
      <scheme val="minor"/>
    </font>
    <font>
      <b/>
      <sz val="10"/>
      <color theme="1"/>
      <name val="Calibri"/>
      <family val="2"/>
    </font>
    <font>
      <sz val="10"/>
      <name val="Calibri"/>
      <family val="2"/>
    </font>
    <font>
      <sz val="10"/>
      <color theme="1"/>
      <name val="Calibri"/>
      <family val="2"/>
    </font>
    <font>
      <sz val="10"/>
      <color rgb="FF000000"/>
      <name val="Calibri"/>
      <family val="2"/>
    </font>
    <font>
      <b/>
      <sz val="10"/>
      <name val="Calibri"/>
      <family val="2"/>
    </font>
    <font>
      <b/>
      <sz val="14"/>
      <color theme="1"/>
      <name val="Arial"/>
      <family val="2"/>
    </font>
    <font>
      <i/>
      <sz val="12"/>
      <color theme="1"/>
      <name val="Calibri"/>
      <family val="2"/>
      <scheme val="minor"/>
    </font>
    <font>
      <sz val="12"/>
      <name val="Calibri"/>
      <family val="2"/>
      <scheme val="minor"/>
    </font>
    <font>
      <b/>
      <sz val="1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ck">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diagonal/>
    </border>
  </borders>
  <cellStyleXfs count="14">
    <xf numFmtId="0" fontId="0" fillId="0" borderId="0"/>
    <xf numFmtId="165"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cellStyleXfs>
  <cellXfs count="491">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5"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165"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5" fontId="6" fillId="0" borderId="3" xfId="1" applyNumberFormat="1" applyFont="1" applyBorder="1" applyAlignment="1" applyProtection="1">
      <alignment horizontal="center" vertical="center" wrapText="1"/>
      <protection locked="0"/>
    </xf>
    <xf numFmtId="165" fontId="6" fillId="3" borderId="3" xfId="1" applyNumberFormat="1" applyFont="1" applyFill="1" applyBorder="1" applyAlignment="1" applyProtection="1">
      <alignment horizontal="center" vertical="center" wrapText="1"/>
      <protection locked="0"/>
    </xf>
    <xf numFmtId="165"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5" fontId="8" fillId="3" borderId="0" xfId="1" applyFont="1" applyFill="1" applyBorder="1" applyAlignment="1" applyProtection="1">
      <alignment vertical="center" wrapText="1"/>
    </xf>
    <xf numFmtId="165" fontId="2" fillId="2" borderId="5" xfId="1" applyNumberFormat="1" applyFont="1" applyFill="1" applyBorder="1" applyAlignment="1" applyProtection="1">
      <alignment horizontal="center" vertical="center" wrapText="1"/>
    </xf>
    <xf numFmtId="165"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2" fillId="2" borderId="14" xfId="1" applyFont="1" applyFill="1" applyBorder="1" applyAlignment="1">
      <alignment vertical="center" wrapText="1"/>
    </xf>
    <xf numFmtId="165"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3"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5"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5"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5" fontId="2" fillId="2" borderId="3" xfId="0" applyNumberFormat="1" applyFont="1" applyFill="1" applyBorder="1" applyAlignment="1">
      <alignment horizontal="center" wrapText="1"/>
    </xf>
    <xf numFmtId="0" fontId="6" fillId="3" borderId="0" xfId="0" applyFont="1" applyFill="1" applyBorder="1" applyAlignment="1">
      <alignment wrapText="1"/>
    </xf>
    <xf numFmtId="165" fontId="2" fillId="4" borderId="3" xfId="1" applyFont="1" applyFill="1" applyBorder="1" applyAlignment="1" applyProtection="1">
      <alignment wrapText="1"/>
    </xf>
    <xf numFmtId="0" fontId="6" fillId="0" borderId="0" xfId="0" applyFont="1" applyFill="1" applyBorder="1" applyAlignment="1">
      <alignment wrapText="1"/>
    </xf>
    <xf numFmtId="165" fontId="6" fillId="3" borderId="0" xfId="0" applyNumberFormat="1" applyFont="1" applyFill="1" applyBorder="1" applyAlignment="1">
      <alignment vertical="center" wrapText="1"/>
    </xf>
    <xf numFmtId="165" fontId="2" fillId="0" borderId="0" xfId="0" applyNumberFormat="1" applyFont="1" applyFill="1" applyBorder="1" applyAlignment="1">
      <alignment wrapText="1"/>
    </xf>
    <xf numFmtId="165" fontId="7" fillId="0" borderId="0" xfId="1" applyFont="1" applyFill="1" applyBorder="1" applyAlignment="1">
      <alignment horizontal="right" vertical="center" wrapText="1"/>
    </xf>
    <xf numFmtId="0" fontId="2" fillId="2" borderId="37" xfId="0" applyFont="1" applyFill="1" applyBorder="1" applyAlignment="1">
      <alignment horizontal="center" wrapText="1"/>
    </xf>
    <xf numFmtId="165" fontId="2" fillId="2" borderId="3" xfId="0" applyNumberFormat="1" applyFont="1" applyFill="1" applyBorder="1" applyAlignment="1">
      <alignment wrapText="1"/>
    </xf>
    <xf numFmtId="0" fontId="7" fillId="2" borderId="37" xfId="0" applyFont="1" applyFill="1" applyBorder="1" applyAlignment="1" applyProtection="1">
      <alignment vertical="center" wrapText="1"/>
    </xf>
    <xf numFmtId="165" fontId="2" fillId="2" borderId="37" xfId="0" applyNumberFormat="1" applyFont="1" applyFill="1" applyBorder="1" applyAlignment="1">
      <alignment wrapText="1"/>
    </xf>
    <xf numFmtId="0" fontId="2" fillId="2" borderId="14" xfId="0" applyFont="1" applyFill="1" applyBorder="1" applyAlignment="1">
      <alignment horizontal="left" wrapText="1"/>
    </xf>
    <xf numFmtId="165" fontId="2" fillId="2" borderId="14" xfId="0" applyNumberFormat="1" applyFont="1" applyFill="1" applyBorder="1" applyAlignment="1">
      <alignment horizontal="center" wrapText="1"/>
    </xf>
    <xf numFmtId="165" fontId="2" fillId="2" borderId="14" xfId="0" applyNumberFormat="1" applyFont="1" applyFill="1" applyBorder="1" applyAlignment="1">
      <alignment wrapText="1"/>
    </xf>
    <xf numFmtId="165" fontId="2" fillId="4" borderId="3" xfId="1" applyNumberFormat="1" applyFont="1" applyFill="1" applyBorder="1" applyAlignment="1">
      <alignment wrapText="1"/>
    </xf>
    <xf numFmtId="165" fontId="2" fillId="3" borderId="4" xfId="1" applyFont="1" applyFill="1" applyBorder="1" applyAlignment="1" applyProtection="1">
      <alignment wrapText="1"/>
    </xf>
    <xf numFmtId="165" fontId="2" fillId="3" borderId="1" xfId="1" applyNumberFormat="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165" fontId="6" fillId="2" borderId="37" xfId="0" applyNumberFormat="1" applyFont="1" applyFill="1" applyBorder="1" applyAlignment="1">
      <alignment wrapText="1"/>
    </xf>
    <xf numFmtId="165" fontId="2" fillId="2" borderId="31" xfId="1" applyNumberFormat="1" applyFont="1" applyFill="1" applyBorder="1" applyAlignment="1">
      <alignment wrapText="1"/>
    </xf>
    <xf numFmtId="165" fontId="6" fillId="2" borderId="14"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5" fontId="0" fillId="2" borderId="15" xfId="0" applyNumberFormat="1" applyFill="1" applyBorder="1" applyAlignment="1">
      <alignment vertical="center"/>
    </xf>
    <xf numFmtId="165" fontId="6" fillId="0" borderId="37" xfId="0" applyNumberFormat="1" applyFont="1" applyBorder="1" applyAlignment="1" applyProtection="1">
      <alignment wrapText="1"/>
      <protection locked="0"/>
    </xf>
    <xf numFmtId="0" fontId="2" fillId="6" borderId="3" xfId="0" applyFont="1" applyFill="1" applyBorder="1" applyAlignment="1" applyProtection="1">
      <alignment vertical="center" wrapText="1"/>
    </xf>
    <xf numFmtId="0" fontId="2" fillId="2" borderId="3" xfId="0" applyFont="1" applyFill="1" applyBorder="1" applyAlignment="1" applyProtection="1">
      <alignment vertical="center" wrapText="1"/>
    </xf>
    <xf numFmtId="165"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5" fontId="2" fillId="2" borderId="3" xfId="1" applyFont="1" applyFill="1" applyBorder="1" applyAlignment="1" applyProtection="1">
      <alignment vertical="center" wrapText="1"/>
    </xf>
    <xf numFmtId="165" fontId="2" fillId="2" borderId="4" xfId="1" applyFont="1" applyFill="1" applyBorder="1" applyAlignment="1" applyProtection="1">
      <alignment vertical="center" wrapText="1"/>
    </xf>
    <xf numFmtId="165" fontId="2" fillId="2" borderId="14"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5" fontId="2" fillId="2" borderId="17"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5" fontId="2" fillId="2" borderId="9" xfId="2" applyNumberFormat="1" applyFont="1" applyFill="1" applyBorder="1" applyAlignment="1" applyProtection="1">
      <alignment wrapText="1"/>
    </xf>
    <xf numFmtId="165"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7" borderId="18" xfId="0" applyFont="1" applyFill="1" applyBorder="1" applyAlignment="1">
      <alignment wrapText="1"/>
    </xf>
    <xf numFmtId="165" fontId="2" fillId="2" borderId="3" xfId="1" applyFont="1" applyFill="1" applyBorder="1" applyAlignment="1" applyProtection="1">
      <alignment horizontal="center" vertical="center" wrapText="1"/>
    </xf>
    <xf numFmtId="165"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5" fontId="6" fillId="2" borderId="9" xfId="0" applyNumberFormat="1" applyFont="1" applyFill="1" applyBorder="1" applyAlignment="1" applyProtection="1">
      <alignment vertical="center" wrapText="1"/>
    </xf>
    <xf numFmtId="165" fontId="2" fillId="2" borderId="15"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7"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pplyProtection="1">
      <alignment vertical="center" wrapText="1"/>
    </xf>
    <xf numFmtId="165" fontId="2" fillId="2" borderId="5"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5" fontId="6" fillId="2" borderId="3" xfId="1" applyNumberFormat="1" applyFont="1" applyFill="1" applyBorder="1" applyAlignment="1" applyProtection="1">
      <alignment horizontal="center" vertical="center" wrapText="1"/>
    </xf>
    <xf numFmtId="165" fontId="2" fillId="4" borderId="3" xfId="1" applyFont="1" applyFill="1" applyBorder="1" applyAlignment="1" applyProtection="1">
      <alignment vertical="center" wrapText="1"/>
    </xf>
    <xf numFmtId="0" fontId="2" fillId="2" borderId="3" xfId="1" applyNumberFormat="1" applyFont="1" applyFill="1" applyBorder="1" applyAlignment="1" applyProtection="1">
      <alignment vertical="center" wrapText="1"/>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4" fillId="3" borderId="2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27" xfId="0" applyFont="1" applyFill="1" applyBorder="1" applyAlignment="1">
      <alignment horizontal="left" vertical="top" wrapText="1"/>
    </xf>
    <xf numFmtId="0" fontId="6" fillId="0" borderId="11" xfId="0" applyFont="1" applyBorder="1" applyAlignment="1">
      <alignment wrapText="1"/>
    </xf>
    <xf numFmtId="0" fontId="2" fillId="4" borderId="40" xfId="0" applyFont="1" applyFill="1" applyBorder="1" applyAlignment="1" applyProtection="1">
      <alignment vertical="center" wrapText="1"/>
    </xf>
    <xf numFmtId="165" fontId="2" fillId="2" borderId="2" xfId="1" applyFont="1" applyFill="1" applyBorder="1" applyAlignment="1" applyProtection="1">
      <alignment horizontal="center" vertical="center" wrapText="1"/>
    </xf>
    <xf numFmtId="0" fontId="2" fillId="2" borderId="2" xfId="1" applyNumberFormat="1" applyFont="1" applyFill="1" applyBorder="1" applyAlignment="1" applyProtection="1">
      <alignment vertical="center" wrapText="1"/>
    </xf>
    <xf numFmtId="165" fontId="6" fillId="2" borderId="2" xfId="0" applyNumberFormat="1" applyFont="1" applyFill="1" applyBorder="1" applyAlignment="1" applyProtection="1">
      <alignment vertical="center" wrapText="1"/>
    </xf>
    <xf numFmtId="165" fontId="2" fillId="2" borderId="47" xfId="1" applyFont="1" applyFill="1" applyBorder="1" applyAlignment="1" applyProtection="1">
      <alignment vertical="center" wrapText="1"/>
    </xf>
    <xf numFmtId="165" fontId="2" fillId="2" borderId="9" xfId="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165" fontId="6" fillId="2" borderId="48" xfId="0" applyNumberFormat="1" applyFont="1" applyFill="1" applyBorder="1" applyAlignment="1">
      <alignment wrapText="1"/>
    </xf>
    <xf numFmtId="165" fontId="6" fillId="2" borderId="47" xfId="0" applyNumberFormat="1" applyFont="1" applyFill="1" applyBorder="1" applyAlignment="1">
      <alignment wrapText="1"/>
    </xf>
    <xf numFmtId="165" fontId="2" fillId="2" borderId="49" xfId="1" applyNumberFormat="1" applyFont="1" applyFill="1" applyBorder="1" applyAlignment="1">
      <alignment wrapText="1"/>
    </xf>
    <xf numFmtId="0" fontId="2" fillId="2" borderId="48" xfId="0" applyFont="1" applyFill="1" applyBorder="1" applyAlignment="1">
      <alignment horizontal="center" wrapText="1"/>
    </xf>
    <xf numFmtId="165" fontId="2" fillId="2" borderId="2" xfId="0" applyNumberFormat="1" applyFont="1" applyFill="1" applyBorder="1" applyAlignment="1">
      <alignment horizontal="center" wrapText="1"/>
    </xf>
    <xf numFmtId="0" fontId="2" fillId="2" borderId="36" xfId="0" applyFont="1" applyFill="1" applyBorder="1" applyAlignment="1">
      <alignment horizontal="center" wrapText="1"/>
    </xf>
    <xf numFmtId="165" fontId="2" fillId="2" borderId="9" xfId="0" applyNumberFormat="1" applyFont="1" applyFill="1" applyBorder="1" applyAlignment="1">
      <alignment horizontal="center" wrapText="1"/>
    </xf>
    <xf numFmtId="165" fontId="6" fillId="2" borderId="36" xfId="0" applyNumberFormat="1" applyFont="1" applyFill="1" applyBorder="1" applyAlignment="1">
      <alignment wrapText="1"/>
    </xf>
    <xf numFmtId="165" fontId="6" fillId="2" borderId="15" xfId="0" applyNumberFormat="1" applyFont="1" applyFill="1" applyBorder="1" applyAlignment="1">
      <alignment wrapText="1"/>
    </xf>
    <xf numFmtId="0" fontId="21" fillId="0" borderId="0" xfId="0" applyFont="1" applyBorder="1" applyAlignment="1">
      <alignment wrapText="1"/>
    </xf>
    <xf numFmtId="0" fontId="12" fillId="7" borderId="16" xfId="0" applyFont="1" applyFill="1" applyBorder="1" applyAlignment="1">
      <alignment wrapText="1"/>
    </xf>
    <xf numFmtId="0" fontId="12" fillId="7" borderId="19"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0" fontId="6" fillId="7" borderId="16" xfId="0" applyFont="1" applyFill="1" applyBorder="1" applyAlignment="1">
      <alignment wrapText="1"/>
    </xf>
    <xf numFmtId="165"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5" fontId="2" fillId="2" borderId="31" xfId="0" applyNumberFormat="1" applyFont="1" applyFill="1" applyBorder="1" applyAlignment="1">
      <alignment horizontal="center" wrapText="1"/>
    </xf>
    <xf numFmtId="165"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165" fontId="2" fillId="2" borderId="52" xfId="1" applyFont="1" applyFill="1" applyBorder="1" applyAlignment="1" applyProtection="1">
      <alignment wrapText="1"/>
    </xf>
    <xf numFmtId="165" fontId="2" fillId="2" borderId="32" xfId="1" applyNumberFormat="1" applyFont="1" applyFill="1" applyBorder="1" applyAlignment="1">
      <alignment wrapText="1"/>
    </xf>
    <xf numFmtId="165" fontId="6" fillId="2" borderId="53" xfId="1" applyFont="1" applyFill="1" applyBorder="1" applyAlignment="1" applyProtection="1">
      <alignment wrapText="1"/>
    </xf>
    <xf numFmtId="165" fontId="6" fillId="2" borderId="54" xfId="1" applyNumberFormat="1" applyFont="1" applyFill="1" applyBorder="1" applyAlignment="1">
      <alignment wrapText="1"/>
    </xf>
    <xf numFmtId="165" fontId="6" fillId="2" borderId="13" xfId="1" applyFont="1" applyFill="1" applyBorder="1" applyAlignment="1" applyProtection="1">
      <alignment wrapText="1"/>
    </xf>
    <xf numFmtId="165" fontId="6" fillId="2" borderId="15" xfId="1" applyNumberFormat="1" applyFont="1" applyFill="1" applyBorder="1" applyAlignment="1">
      <alignment wrapText="1"/>
    </xf>
    <xf numFmtId="165" fontId="6" fillId="0" borderId="3" xfId="1" applyFont="1" applyBorder="1" applyAlignment="1" applyProtection="1">
      <alignment horizontal="center" vertical="center" wrapText="1"/>
      <protection locked="0"/>
    </xf>
    <xf numFmtId="165" fontId="6" fillId="3" borderId="3" xfId="1" applyFont="1" applyFill="1" applyBorder="1" applyAlignment="1" applyProtection="1">
      <alignment horizontal="center" vertical="center" wrapText="1"/>
      <protection locked="0"/>
    </xf>
    <xf numFmtId="165" fontId="2" fillId="3" borderId="0" xfId="1" applyFont="1" applyFill="1" applyBorder="1" applyAlignment="1" applyProtection="1">
      <alignment vertical="center" wrapText="1"/>
      <protection locked="0"/>
    </xf>
    <xf numFmtId="165" fontId="6" fillId="0" borderId="0" xfId="1" applyFont="1" applyFill="1" applyBorder="1" applyAlignment="1" applyProtection="1">
      <alignment vertical="center" wrapText="1"/>
      <protection locked="0"/>
    </xf>
    <xf numFmtId="165" fontId="0" fillId="3" borderId="0" xfId="1" applyFont="1" applyFill="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Border="1" applyAlignment="1">
      <alignment wrapText="1"/>
    </xf>
    <xf numFmtId="165" fontId="0" fillId="0" borderId="0" xfId="1" applyFont="1" applyFill="1" applyBorder="1" applyAlignment="1">
      <alignment wrapText="1"/>
    </xf>
    <xf numFmtId="165" fontId="16" fillId="0" borderId="0" xfId="1" applyFont="1" applyBorder="1" applyAlignment="1">
      <alignment wrapText="1"/>
    </xf>
    <xf numFmtId="165" fontId="12" fillId="7" borderId="16" xfId="1" applyFont="1" applyFill="1" applyBorder="1" applyAlignment="1">
      <alignment wrapText="1"/>
    </xf>
    <xf numFmtId="165" fontId="14" fillId="3" borderId="0" xfId="1" applyFont="1" applyFill="1" applyBorder="1" applyAlignment="1">
      <alignment horizontal="left" wrapText="1"/>
    </xf>
    <xf numFmtId="0" fontId="1" fillId="2" borderId="8" xfId="0" applyFont="1" applyFill="1" applyBorder="1" applyAlignment="1" applyProtection="1">
      <alignment vertical="center" wrapText="1"/>
    </xf>
    <xf numFmtId="165" fontId="2" fillId="2" borderId="28" xfId="0" applyNumberFormat="1" applyFont="1" applyFill="1" applyBorder="1" applyAlignment="1">
      <alignment vertical="center" wrapText="1"/>
    </xf>
    <xf numFmtId="9" fontId="0" fillId="2" borderId="15" xfId="2" applyFont="1" applyFill="1" applyBorder="1" applyAlignment="1">
      <alignment wrapText="1"/>
    </xf>
    <xf numFmtId="0" fontId="3" fillId="2" borderId="13" xfId="0" applyFont="1" applyFill="1" applyBorder="1" applyAlignment="1">
      <alignment wrapText="1"/>
    </xf>
    <xf numFmtId="165" fontId="2" fillId="2" borderId="5" xfId="1" applyFont="1" applyFill="1" applyBorder="1" applyAlignment="1" applyProtection="1">
      <alignment horizontal="center" vertical="center" wrapText="1"/>
    </xf>
    <xf numFmtId="0" fontId="2" fillId="4" borderId="41" xfId="0" applyFont="1" applyFill="1" applyBorder="1" applyAlignment="1" applyProtection="1">
      <alignment vertical="center" wrapText="1"/>
    </xf>
    <xf numFmtId="166" fontId="2" fillId="3" borderId="0" xfId="0" applyNumberFormat="1" applyFont="1" applyFill="1" applyBorder="1" applyAlignment="1" applyProtection="1">
      <alignment vertical="center" wrapText="1"/>
      <protection locked="0"/>
    </xf>
    <xf numFmtId="166" fontId="0" fillId="0" borderId="0" xfId="0" applyNumberFormat="1" applyFont="1" applyBorder="1" applyAlignment="1">
      <alignment wrapText="1"/>
    </xf>
    <xf numFmtId="166" fontId="6" fillId="0" borderId="0" xfId="0" applyNumberFormat="1" applyFont="1" applyFill="1" applyBorder="1" applyAlignment="1">
      <alignment vertical="center" wrapText="1"/>
    </xf>
    <xf numFmtId="166" fontId="6" fillId="3" borderId="0" xfId="0" applyNumberFormat="1" applyFont="1" applyFill="1" applyBorder="1" applyAlignment="1">
      <alignment vertical="center" wrapText="1"/>
    </xf>
    <xf numFmtId="166" fontId="0" fillId="0" borderId="0" xfId="0" applyNumberFormat="1" applyFont="1" applyFill="1" applyBorder="1" applyAlignment="1">
      <alignment wrapText="1"/>
    </xf>
    <xf numFmtId="166" fontId="0" fillId="3" borderId="0" xfId="0" applyNumberFormat="1" applyFont="1" applyFill="1" applyBorder="1" applyAlignment="1">
      <alignment wrapText="1"/>
    </xf>
    <xf numFmtId="0" fontId="6" fillId="0" borderId="3"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horizontal="center" vertical="center" wrapText="1"/>
    </xf>
    <xf numFmtId="0" fontId="2" fillId="0" borderId="0" xfId="1" applyNumberFormat="1" applyFont="1" applyFill="1" applyBorder="1" applyAlignment="1" applyProtection="1">
      <alignment vertical="center" wrapText="1"/>
    </xf>
    <xf numFmtId="0" fontId="0" fillId="0" borderId="0" xfId="0"/>
    <xf numFmtId="0" fontId="0" fillId="0" borderId="0" xfId="0"/>
    <xf numFmtId="168" fontId="5" fillId="0" borderId="0" xfId="3" applyNumberFormat="1" applyFont="1" applyFill="1"/>
    <xf numFmtId="0" fontId="0" fillId="0" borderId="0" xfId="0" applyFill="1"/>
    <xf numFmtId="9" fontId="23" fillId="0" borderId="6" xfId="2" applyFont="1" applyFill="1" applyBorder="1" applyAlignment="1">
      <alignment vertical="center" wrapText="1"/>
    </xf>
    <xf numFmtId="167" fontId="25" fillId="0" borderId="6" xfId="3" applyNumberFormat="1" applyFont="1" applyFill="1" applyBorder="1" applyAlignment="1">
      <alignment horizontal="center" vertical="center" wrapText="1"/>
    </xf>
    <xf numFmtId="168" fontId="25" fillId="0" borderId="6" xfId="3" applyNumberFormat="1" applyFont="1" applyFill="1" applyBorder="1" applyAlignment="1">
      <alignment horizontal="center" vertical="center" wrapText="1"/>
    </xf>
    <xf numFmtId="3" fontId="24" fillId="0" borderId="6" xfId="0" applyNumberFormat="1" applyFont="1" applyFill="1" applyBorder="1" applyAlignment="1">
      <alignment vertical="center" wrapText="1"/>
    </xf>
    <xf numFmtId="167" fontId="24" fillId="0" borderId="6" xfId="3" applyNumberFormat="1" applyFont="1" applyFill="1" applyBorder="1" applyAlignment="1">
      <alignment horizontal="center" vertical="center" wrapText="1"/>
    </xf>
    <xf numFmtId="168" fontId="24" fillId="0" borderId="6" xfId="3" applyNumberFormat="1" applyFont="1" applyFill="1" applyBorder="1" applyAlignment="1">
      <alignment horizontal="center" vertical="center" wrapText="1"/>
    </xf>
    <xf numFmtId="0" fontId="26" fillId="0" borderId="6" xfId="0" applyFont="1" applyFill="1" applyBorder="1" applyAlignment="1">
      <alignment horizontal="justify" vertical="center" wrapText="1"/>
    </xf>
    <xf numFmtId="0" fontId="26" fillId="0" borderId="6" xfId="0" applyFont="1" applyFill="1" applyBorder="1" applyAlignment="1">
      <alignment vertical="center" wrapText="1"/>
    </xf>
    <xf numFmtId="0" fontId="26" fillId="0" borderId="6" xfId="0" applyFont="1" applyFill="1" applyBorder="1" applyAlignment="1">
      <alignment horizontal="left" vertical="center" wrapText="1"/>
    </xf>
    <xf numFmtId="167" fontId="24" fillId="0" borderId="6" xfId="0" applyNumberFormat="1" applyFont="1" applyFill="1" applyBorder="1" applyAlignment="1">
      <alignment horizontal="center" vertical="center" wrapText="1"/>
    </xf>
    <xf numFmtId="167" fontId="24" fillId="0" borderId="6" xfId="3" applyNumberFormat="1" applyFont="1" applyFill="1" applyBorder="1" applyAlignment="1">
      <alignment vertical="center" wrapText="1"/>
    </xf>
    <xf numFmtId="0" fontId="3" fillId="0" borderId="0" xfId="0" applyFont="1" applyAlignment="1">
      <alignment horizontal="right"/>
    </xf>
    <xf numFmtId="3" fontId="3" fillId="0" borderId="0" xfId="0" applyNumberFormat="1" applyFont="1" applyFill="1"/>
    <xf numFmtId="168" fontId="3" fillId="0" borderId="0" xfId="3" applyNumberFormat="1" applyFont="1" applyFill="1" applyAlignment="1">
      <alignment horizontal="center"/>
    </xf>
    <xf numFmtId="9" fontId="3" fillId="0" borderId="0" xfId="2" applyFont="1" applyFill="1" applyAlignment="1">
      <alignment horizontal="center"/>
    </xf>
    <xf numFmtId="0" fontId="0" fillId="0" borderId="0" xfId="0" applyAlignment="1">
      <alignment horizontal="left"/>
    </xf>
    <xf numFmtId="0" fontId="8" fillId="2" borderId="7" xfId="0" applyFont="1" applyFill="1" applyBorder="1" applyAlignment="1" applyProtection="1">
      <alignment vertical="center" wrapText="1"/>
      <protection locked="0"/>
    </xf>
    <xf numFmtId="0" fontId="8" fillId="2" borderId="57"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6" fillId="2" borderId="7" xfId="0" applyFont="1" applyFill="1" applyBorder="1" applyAlignment="1" applyProtection="1">
      <alignment vertical="center" wrapText="1"/>
    </xf>
    <xf numFmtId="165" fontId="2" fillId="2" borderId="3" xfId="0" applyNumberFormat="1" applyFont="1" applyFill="1" applyBorder="1" applyAlignment="1">
      <alignment horizontal="center" wrapText="1"/>
    </xf>
    <xf numFmtId="165" fontId="2" fillId="2" borderId="36" xfId="0" applyNumberFormat="1" applyFont="1" applyFill="1" applyBorder="1" applyAlignment="1">
      <alignment wrapText="1"/>
    </xf>
    <xf numFmtId="165" fontId="2" fillId="2" borderId="9" xfId="0" applyNumberFormat="1" applyFont="1" applyFill="1" applyBorder="1" applyAlignment="1">
      <alignment wrapText="1"/>
    </xf>
    <xf numFmtId="0" fontId="2" fillId="2" borderId="11" xfId="0" applyFont="1" applyFill="1" applyBorder="1" applyAlignment="1">
      <alignment horizontal="center" wrapText="1"/>
    </xf>
    <xf numFmtId="165" fontId="1" fillId="2" borderId="37" xfId="0" applyNumberFormat="1" applyFont="1" applyFill="1" applyBorder="1" applyAlignment="1">
      <alignment wrapText="1"/>
    </xf>
    <xf numFmtId="0" fontId="8" fillId="2" borderId="50" xfId="0" applyFont="1" applyFill="1" applyBorder="1" applyAlignment="1" applyProtection="1">
      <alignment vertical="center" wrapText="1"/>
    </xf>
    <xf numFmtId="0" fontId="8" fillId="2" borderId="51" xfId="0" applyFont="1" applyFill="1" applyBorder="1" applyAlignment="1" applyProtection="1">
      <alignment vertical="center" wrapText="1"/>
    </xf>
    <xf numFmtId="0" fontId="8" fillId="2" borderId="51" xfId="0" applyFont="1" applyFill="1" applyBorder="1" applyAlignment="1" applyProtection="1">
      <alignment vertical="center" wrapText="1"/>
      <protection locked="0"/>
    </xf>
    <xf numFmtId="167" fontId="25" fillId="0" borderId="6" xfId="3" applyNumberFormat="1" applyFont="1" applyFill="1" applyBorder="1" applyAlignment="1">
      <alignment horizontal="center" vertical="center" wrapText="1"/>
    </xf>
    <xf numFmtId="3" fontId="24" fillId="0" borderId="6" xfId="0" applyNumberFormat="1" applyFont="1" applyFill="1" applyBorder="1" applyAlignment="1">
      <alignment vertical="center" wrapText="1"/>
    </xf>
    <xf numFmtId="0" fontId="26" fillId="0" borderId="6" xfId="0" applyFont="1" applyFill="1" applyBorder="1" applyAlignment="1">
      <alignment horizontal="justify" vertical="center" wrapText="1"/>
    </xf>
    <xf numFmtId="167" fontId="24" fillId="0" borderId="6" xfId="3" applyNumberFormat="1" applyFont="1" applyFill="1" applyBorder="1" applyAlignment="1">
      <alignment vertical="center" wrapText="1"/>
    </xf>
    <xf numFmtId="165" fontId="2" fillId="2" borderId="14" xfId="1" applyNumberFormat="1" applyFont="1" applyFill="1" applyBorder="1" applyAlignment="1">
      <alignment wrapText="1"/>
    </xf>
    <xf numFmtId="165" fontId="2" fillId="2" borderId="15" xfId="1" applyNumberFormat="1" applyFont="1" applyFill="1" applyBorder="1" applyAlignment="1">
      <alignment wrapText="1"/>
    </xf>
    <xf numFmtId="0" fontId="2" fillId="2" borderId="26" xfId="0" applyFont="1" applyFill="1" applyBorder="1" applyAlignment="1">
      <alignment horizontal="center" wrapText="1"/>
    </xf>
    <xf numFmtId="165" fontId="2" fillId="2" borderId="44" xfId="1" applyFont="1" applyFill="1" applyBorder="1" applyAlignment="1" applyProtection="1">
      <alignment wrapText="1"/>
    </xf>
    <xf numFmtId="165" fontId="6" fillId="2" borderId="3" xfId="0" applyNumberFormat="1" applyFont="1" applyFill="1" applyBorder="1" applyAlignment="1">
      <alignment wrapText="1"/>
    </xf>
    <xf numFmtId="165" fontId="6" fillId="2" borderId="3" xfId="1" applyNumberFormat="1" applyFont="1" applyFill="1" applyBorder="1" applyAlignment="1">
      <alignment wrapText="1"/>
    </xf>
    <xf numFmtId="165" fontId="2" fillId="2" borderId="3" xfId="1" applyNumberFormat="1" applyFont="1" applyFill="1" applyBorder="1" applyAlignment="1">
      <alignment wrapText="1"/>
    </xf>
    <xf numFmtId="165" fontId="6" fillId="2" borderId="8" xfId="0" applyNumberFormat="1" applyFont="1" applyFill="1" applyBorder="1" applyAlignment="1">
      <alignment wrapText="1"/>
    </xf>
    <xf numFmtId="165" fontId="6" fillId="2" borderId="8" xfId="1" applyNumberFormat="1" applyFont="1" applyFill="1" applyBorder="1" applyAlignment="1">
      <alignment wrapText="1"/>
    </xf>
    <xf numFmtId="165" fontId="6" fillId="2" borderId="9" xfId="1" applyNumberFormat="1" applyFont="1" applyFill="1" applyBorder="1" applyAlignment="1">
      <alignment wrapText="1"/>
    </xf>
    <xf numFmtId="165" fontId="2" fillId="2" borderId="13" xfId="1" applyNumberFormat="1" applyFont="1" applyFill="1" applyBorder="1" applyAlignment="1">
      <alignment wrapText="1"/>
    </xf>
    <xf numFmtId="0" fontId="2" fillId="2" borderId="56" xfId="0" applyFont="1" applyFill="1" applyBorder="1" applyAlignment="1">
      <alignment horizontal="center" wrapText="1"/>
    </xf>
    <xf numFmtId="0" fontId="2" fillId="2" borderId="50" xfId="0" applyFont="1" applyFill="1" applyBorder="1" applyAlignment="1">
      <alignment horizontal="center" wrapText="1"/>
    </xf>
    <xf numFmtId="0" fontId="1" fillId="2" borderId="51" xfId="0" applyFont="1" applyFill="1" applyBorder="1" applyAlignment="1" applyProtection="1">
      <alignment vertical="center" wrapText="1"/>
    </xf>
    <xf numFmtId="165" fontId="2" fillId="2" borderId="28" xfId="1" applyFont="1" applyFill="1" applyBorder="1" applyAlignment="1" applyProtection="1">
      <alignment horizontal="center" vertical="center" wrapText="1"/>
    </xf>
    <xf numFmtId="165" fontId="2" fillId="2" borderId="29" xfId="1" applyFont="1" applyFill="1" applyBorder="1" applyAlignment="1" applyProtection="1">
      <alignment horizontal="center" vertical="center" wrapText="1"/>
    </xf>
    <xf numFmtId="165" fontId="2" fillId="2" borderId="8" xfId="0" applyNumberFormat="1" applyFont="1" applyFill="1" applyBorder="1" applyAlignment="1">
      <alignment horizontal="center" wrapText="1"/>
    </xf>
    <xf numFmtId="165" fontId="1" fillId="2" borderId="10" xfId="0" applyNumberFormat="1" applyFont="1" applyFill="1" applyBorder="1" applyAlignment="1">
      <alignment wrapText="1"/>
    </xf>
    <xf numFmtId="165" fontId="1" fillId="2" borderId="36" xfId="0" applyNumberFormat="1" applyFont="1" applyFill="1" applyBorder="1" applyAlignment="1">
      <alignment wrapText="1"/>
    </xf>
    <xf numFmtId="165" fontId="6" fillId="2" borderId="10" xfId="0" applyNumberFormat="1" applyFont="1" applyFill="1" applyBorder="1" applyAlignment="1">
      <alignment wrapText="1"/>
    </xf>
    <xf numFmtId="165" fontId="2" fillId="2" borderId="13" xfId="0" applyNumberFormat="1" applyFont="1" applyFill="1" applyBorder="1" applyAlignment="1">
      <alignment horizontal="center" wrapText="1"/>
    </xf>
    <xf numFmtId="0" fontId="10" fillId="8" borderId="3" xfId="0" applyFont="1" applyFill="1" applyBorder="1" applyAlignment="1" applyProtection="1">
      <alignment horizontal="center" vertical="center" wrapText="1"/>
    </xf>
    <xf numFmtId="0" fontId="28" fillId="0" borderId="0" xfId="0" applyFont="1"/>
    <xf numFmtId="0" fontId="1" fillId="0" borderId="3" xfId="0" applyFont="1" applyBorder="1" applyAlignment="1" applyProtection="1">
      <alignment horizontal="left" vertical="top" wrapText="1"/>
      <protection locked="0"/>
    </xf>
    <xf numFmtId="49" fontId="1" fillId="0" borderId="3" xfId="1" applyNumberFormat="1" applyFont="1" applyBorder="1" applyAlignment="1" applyProtection="1">
      <alignment horizontal="left" wrapText="1"/>
      <protection locked="0"/>
    </xf>
    <xf numFmtId="43" fontId="0" fillId="0" borderId="0" xfId="10" applyFont="1" applyBorder="1" applyAlignment="1">
      <alignment wrapText="1"/>
    </xf>
    <xf numFmtId="165" fontId="1" fillId="0" borderId="3" xfId="1" applyNumberFormat="1"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wrapText="1"/>
      <protection locked="0"/>
    </xf>
    <xf numFmtId="9" fontId="1" fillId="0" borderId="3" xfId="2" applyFont="1" applyBorder="1" applyAlignment="1" applyProtection="1">
      <alignment horizontal="center" vertical="center" wrapText="1"/>
      <protection locked="0"/>
    </xf>
    <xf numFmtId="43" fontId="0" fillId="0" borderId="0" xfId="0" applyNumberFormat="1"/>
    <xf numFmtId="165" fontId="0" fillId="0" borderId="0" xfId="0" applyNumberFormat="1" applyFont="1" applyBorder="1" applyAlignment="1">
      <alignment wrapText="1"/>
    </xf>
    <xf numFmtId="43" fontId="2" fillId="2" borderId="3" xfId="1" applyNumberFormat="1" applyFont="1" applyFill="1" applyBorder="1" applyAlignment="1" applyProtection="1">
      <alignment horizontal="center" vertical="center" wrapText="1"/>
    </xf>
    <xf numFmtId="165" fontId="1" fillId="0" borderId="3" xfId="1" applyNumberFormat="1" applyFont="1" applyBorder="1" applyAlignment="1" applyProtection="1">
      <alignment horizontal="center" vertical="center" wrapText="1"/>
      <protection locked="0"/>
    </xf>
    <xf numFmtId="9" fontId="6" fillId="3" borderId="0" xfId="2" applyFont="1" applyFill="1" applyBorder="1" applyAlignment="1" applyProtection="1">
      <alignment vertical="center" wrapText="1"/>
      <protection locked="0"/>
    </xf>
    <xf numFmtId="165" fontId="11" fillId="0" borderId="3" xfId="1" applyFont="1" applyBorder="1" applyAlignment="1" applyProtection="1">
      <alignment vertical="center" wrapText="1"/>
      <protection locked="0"/>
    </xf>
    <xf numFmtId="43" fontId="0" fillId="0" borderId="0" xfId="0" applyNumberFormat="1" applyFont="1" applyBorder="1" applyAlignment="1">
      <alignment wrapText="1"/>
    </xf>
    <xf numFmtId="165" fontId="1" fillId="0" borderId="3" xfId="1" applyFont="1" applyFill="1" applyBorder="1" applyAlignment="1" applyProtection="1">
      <alignment horizontal="center" vertical="center" wrapText="1"/>
      <protection locked="0"/>
    </xf>
    <xf numFmtId="165" fontId="1" fillId="0" borderId="3" xfId="1" applyFont="1" applyBorder="1" applyAlignment="1" applyProtection="1">
      <alignment horizontal="center" vertical="center" wrapText="1"/>
      <protection locked="0"/>
    </xf>
    <xf numFmtId="0" fontId="1" fillId="0" borderId="3" xfId="0" applyFont="1" applyFill="1" applyBorder="1" applyAlignment="1" applyProtection="1">
      <alignment vertical="center" wrapText="1"/>
      <protection locked="0"/>
    </xf>
    <xf numFmtId="165" fontId="6" fillId="0" borderId="3" xfId="1" applyFont="1" applyFill="1" applyBorder="1" applyAlignment="1" applyProtection="1">
      <alignment vertical="center" wrapText="1"/>
      <protection locked="0"/>
    </xf>
    <xf numFmtId="165" fontId="1" fillId="0" borderId="3" xfId="1"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30" fillId="0" borderId="3"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horizontal="center" vertical="center" wrapText="1"/>
    </xf>
    <xf numFmtId="0" fontId="31" fillId="0" borderId="0" xfId="1" applyNumberFormat="1" applyFont="1" applyFill="1" applyBorder="1" applyAlignment="1" applyProtection="1">
      <alignment vertical="center" wrapText="1"/>
    </xf>
    <xf numFmtId="0" fontId="30" fillId="0" borderId="0" xfId="1" applyNumberFormat="1" applyFont="1" applyFill="1" applyBorder="1" applyAlignment="1" applyProtection="1">
      <alignment horizontal="center" vertical="center" wrapText="1"/>
    </xf>
    <xf numFmtId="0" fontId="30" fillId="0" borderId="0" xfId="1" applyNumberFormat="1" applyFont="1" applyFill="1" applyBorder="1" applyAlignment="1" applyProtection="1">
      <alignment vertical="center" wrapText="1"/>
    </xf>
    <xf numFmtId="0" fontId="31" fillId="0" borderId="0" xfId="0" applyNumberFormat="1" applyFont="1" applyFill="1" applyBorder="1" applyAlignment="1" applyProtection="1">
      <alignment vertical="center" wrapText="1"/>
      <protection locked="0"/>
    </xf>
    <xf numFmtId="0" fontId="31" fillId="0" borderId="3" xfId="1" applyNumberFormat="1" applyFont="1" applyFill="1" applyBorder="1" applyAlignment="1" applyProtection="1">
      <alignment horizontal="center" vertical="center" wrapText="1"/>
    </xf>
    <xf numFmtId="0" fontId="31" fillId="3" borderId="3" xfId="0" applyNumberFormat="1" applyFont="1" applyFill="1" applyBorder="1" applyAlignment="1" applyProtection="1">
      <alignment vertical="center" wrapText="1"/>
      <protection locked="0"/>
    </xf>
    <xf numFmtId="165" fontId="2" fillId="2" borderId="30" xfId="0" applyNumberFormat="1" applyFont="1" applyFill="1" applyBorder="1" applyAlignment="1">
      <alignment wrapText="1"/>
    </xf>
    <xf numFmtId="165" fontId="1" fillId="2" borderId="17" xfId="0" applyNumberFormat="1" applyFont="1" applyFill="1" applyBorder="1" applyAlignment="1">
      <alignment wrapText="1"/>
    </xf>
    <xf numFmtId="165" fontId="2" fillId="2" borderId="9" xfId="1" applyFont="1" applyFill="1" applyBorder="1" applyAlignment="1">
      <alignment wrapText="1"/>
    </xf>
    <xf numFmtId="165" fontId="2" fillId="2" borderId="15" xfId="1" applyFont="1" applyFill="1" applyBorder="1" applyAlignment="1">
      <alignment wrapText="1"/>
    </xf>
    <xf numFmtId="9" fontId="0" fillId="0" borderId="0" xfId="2" applyFont="1"/>
    <xf numFmtId="167" fontId="0" fillId="0" borderId="0" xfId="0" applyNumberFormat="1"/>
    <xf numFmtId="9" fontId="0" fillId="0" borderId="0" xfId="2" applyNumberFormat="1" applyFont="1"/>
    <xf numFmtId="0" fontId="23" fillId="2" borderId="6" xfId="0" applyFont="1" applyFill="1" applyBorder="1" applyAlignment="1">
      <alignment vertical="center" wrapText="1"/>
    </xf>
    <xf numFmtId="167" fontId="23" fillId="2" borderId="6" xfId="3" applyFont="1" applyFill="1" applyBorder="1" applyAlignment="1">
      <alignment vertical="center" wrapText="1"/>
    </xf>
    <xf numFmtId="167" fontId="23" fillId="2" borderId="6" xfId="3" applyFont="1" applyFill="1" applyBorder="1" applyAlignment="1">
      <alignment horizontal="center" vertical="center" wrapText="1"/>
    </xf>
    <xf numFmtId="3" fontId="24" fillId="2" borderId="6" xfId="0" applyNumberFormat="1" applyFont="1" applyFill="1" applyBorder="1" applyAlignment="1">
      <alignment horizontal="center" vertical="center" wrapText="1"/>
    </xf>
    <xf numFmtId="3" fontId="24" fillId="2" borderId="6" xfId="0" applyNumberFormat="1" applyFont="1" applyFill="1" applyBorder="1" applyAlignment="1">
      <alignment horizontal="left" vertical="center" wrapText="1"/>
    </xf>
    <xf numFmtId="3" fontId="24" fillId="2" borderId="6" xfId="0" applyNumberFormat="1" applyFont="1" applyFill="1" applyBorder="1" applyAlignment="1">
      <alignment vertical="center" wrapText="1"/>
    </xf>
    <xf numFmtId="0" fontId="24" fillId="2" borderId="6" xfId="0" applyNumberFormat="1" applyFont="1" applyFill="1" applyBorder="1" applyAlignment="1">
      <alignment horizontal="center" vertical="center" wrapText="1"/>
    </xf>
    <xf numFmtId="167" fontId="27" fillId="2" borderId="6" xfId="3" applyNumberFormat="1" applyFont="1" applyFill="1" applyBorder="1" applyAlignment="1">
      <alignment horizontal="center" vertical="center" wrapText="1"/>
    </xf>
    <xf numFmtId="9" fontId="23" fillId="2" borderId="6" xfId="2" applyFont="1" applyFill="1" applyBorder="1" applyAlignment="1">
      <alignment vertical="center" wrapText="1"/>
    </xf>
    <xf numFmtId="167" fontId="25" fillId="2" borderId="6" xfId="3" applyNumberFormat="1" applyFont="1" applyFill="1" applyBorder="1" applyAlignment="1">
      <alignment horizontal="center" vertical="center" wrapText="1"/>
    </xf>
    <xf numFmtId="167" fontId="27" fillId="2" borderId="6" xfId="3" applyNumberFormat="1" applyFont="1" applyFill="1" applyBorder="1" applyAlignment="1">
      <alignment vertical="center" wrapText="1"/>
    </xf>
    <xf numFmtId="168" fontId="27" fillId="2" borderId="6" xfId="3" applyNumberFormat="1" applyFont="1" applyFill="1" applyBorder="1" applyAlignment="1">
      <alignment vertical="center" wrapText="1"/>
    </xf>
    <xf numFmtId="167" fontId="23" fillId="2" borderId="6" xfId="3" applyNumberFormat="1" applyFont="1" applyFill="1" applyBorder="1" applyAlignment="1">
      <alignment vertical="center" wrapText="1"/>
    </xf>
    <xf numFmtId="0" fontId="3" fillId="2" borderId="6" xfId="0" applyFont="1" applyFill="1" applyBorder="1" applyAlignment="1">
      <alignment horizontal="left" vertical="center"/>
    </xf>
    <xf numFmtId="167" fontId="23" fillId="2" borderId="6" xfId="3" applyFont="1" applyFill="1" applyBorder="1" applyAlignment="1">
      <alignment horizontal="center" vertical="top" wrapText="1"/>
    </xf>
    <xf numFmtId="3" fontId="3" fillId="2" borderId="6" xfId="0" applyNumberFormat="1" applyFont="1" applyFill="1" applyBorder="1" applyAlignment="1">
      <alignment vertical="center"/>
    </xf>
    <xf numFmtId="167" fontId="3" fillId="2" borderId="6" xfId="3" applyNumberFormat="1" applyFont="1" applyFill="1" applyBorder="1" applyAlignment="1">
      <alignment vertical="center"/>
    </xf>
    <xf numFmtId="167" fontId="23" fillId="2" borderId="6" xfId="0" applyNumberFormat="1" applyFont="1" applyFill="1" applyBorder="1" applyAlignment="1">
      <alignment vertical="center" wrapText="1"/>
    </xf>
    <xf numFmtId="9" fontId="5" fillId="0" borderId="0" xfId="2" applyFont="1" applyFill="1"/>
    <xf numFmtId="165" fontId="2" fillId="2" borderId="52" xfId="0" applyNumberFormat="1" applyFont="1" applyFill="1" applyBorder="1" applyAlignment="1">
      <alignment wrapText="1"/>
    </xf>
    <xf numFmtId="165" fontId="2" fillId="2" borderId="32" xfId="0" applyNumberFormat="1" applyFont="1" applyFill="1" applyBorder="1" applyAlignment="1">
      <alignment wrapText="1"/>
    </xf>
    <xf numFmtId="0" fontId="2" fillId="2" borderId="24" xfId="0" applyFont="1" applyFill="1" applyBorder="1" applyAlignment="1">
      <alignment horizontal="right" wrapText="1"/>
    </xf>
    <xf numFmtId="49" fontId="1" fillId="0" borderId="3" xfId="1" applyNumberFormat="1" applyFont="1" applyBorder="1" applyAlignment="1" applyProtection="1">
      <alignment horizontal="left" vertical="center" wrapText="1"/>
      <protection locked="0"/>
    </xf>
    <xf numFmtId="165" fontId="6" fillId="0" borderId="0" xfId="0" applyNumberFormat="1" applyFont="1" applyFill="1" applyBorder="1" applyAlignment="1">
      <alignment wrapText="1"/>
    </xf>
    <xf numFmtId="165" fontId="6" fillId="3" borderId="0" xfId="0" applyNumberFormat="1" applyFont="1" applyFill="1" applyBorder="1" applyAlignment="1">
      <alignment wrapText="1"/>
    </xf>
    <xf numFmtId="165" fontId="6" fillId="0" borderId="2" xfId="1" applyFont="1" applyFill="1" applyBorder="1" applyAlignment="1" applyProtection="1">
      <alignment vertical="center" wrapText="1"/>
      <protection locked="0"/>
    </xf>
    <xf numFmtId="165" fontId="1" fillId="0" borderId="2" xfId="1" applyFont="1" applyFill="1" applyBorder="1" applyAlignment="1" applyProtection="1">
      <alignment vertical="center" wrapText="1"/>
      <protection locked="0"/>
    </xf>
    <xf numFmtId="0" fontId="14" fillId="7" borderId="0" xfId="0" applyFont="1" applyFill="1" applyBorder="1" applyAlignment="1">
      <alignment horizontal="left" wrapText="1"/>
    </xf>
    <xf numFmtId="9" fontId="6" fillId="0" borderId="0" xfId="2" applyFont="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xf>
    <xf numFmtId="9" fontId="2" fillId="3" borderId="0" xfId="2" applyFont="1" applyFill="1" applyBorder="1" applyAlignment="1" applyProtection="1">
      <alignment vertical="center" wrapText="1"/>
      <protection locked="0"/>
    </xf>
    <xf numFmtId="9" fontId="2" fillId="2" borderId="0" xfId="2" applyFont="1" applyFill="1" applyBorder="1" applyAlignment="1" applyProtection="1">
      <alignment vertical="center" wrapText="1"/>
    </xf>
    <xf numFmtId="0" fontId="2" fillId="9" borderId="3" xfId="0" applyFont="1" applyFill="1" applyBorder="1" applyAlignment="1" applyProtection="1">
      <alignment horizontal="center" vertical="center" wrapText="1"/>
    </xf>
    <xf numFmtId="165" fontId="2" fillId="2" borderId="29" xfId="0" applyNumberFormat="1" applyFont="1" applyFill="1" applyBorder="1" applyAlignment="1">
      <alignment vertical="center" wrapText="1"/>
    </xf>
    <xf numFmtId="165" fontId="0" fillId="2" borderId="41" xfId="1" applyFont="1" applyFill="1" applyBorder="1" applyAlignment="1">
      <alignment vertical="center" wrapText="1"/>
    </xf>
    <xf numFmtId="165" fontId="2" fillId="2" borderId="17" xfId="0" applyNumberFormat="1" applyFont="1" applyFill="1" applyBorder="1" applyAlignment="1">
      <alignment vertical="center" wrapText="1"/>
    </xf>
    <xf numFmtId="9" fontId="0" fillId="2" borderId="14" xfId="2" applyFont="1" applyFill="1" applyBorder="1" applyAlignment="1">
      <alignment wrapText="1"/>
    </xf>
    <xf numFmtId="169" fontId="6" fillId="3" borderId="3" xfId="10" applyNumberFormat="1" applyFont="1" applyFill="1" applyBorder="1" applyAlignment="1" applyProtection="1">
      <alignment horizontal="center" vertical="center" wrapText="1"/>
      <protection locked="0"/>
    </xf>
    <xf numFmtId="169" fontId="1" fillId="3" borderId="3" xfId="10" applyNumberFormat="1" applyFont="1" applyFill="1" applyBorder="1" applyAlignment="1" applyProtection="1">
      <alignment horizontal="center" vertical="center" wrapText="1"/>
      <protection locked="0"/>
    </xf>
    <xf numFmtId="43" fontId="6" fillId="3" borderId="3" xfId="10" applyNumberFormat="1" applyFont="1" applyFill="1" applyBorder="1" applyAlignment="1" applyProtection="1">
      <alignment horizontal="center" vertical="center" wrapText="1"/>
      <protection locked="0"/>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4" xfId="0" applyFont="1" applyFill="1" applyBorder="1" applyAlignment="1">
      <alignment horizontal="center" vertical="center" wrapText="1"/>
    </xf>
    <xf numFmtId="0" fontId="2" fillId="2" borderId="36" xfId="0" applyFont="1" applyFill="1" applyBorder="1" applyAlignment="1">
      <alignment horizontal="center" vertical="center" wrapText="1"/>
    </xf>
    <xf numFmtId="3" fontId="27" fillId="2" borderId="6" xfId="0" applyNumberFormat="1" applyFont="1" applyFill="1" applyBorder="1" applyAlignment="1">
      <alignment horizontal="left" vertical="center" wrapText="1"/>
    </xf>
    <xf numFmtId="3" fontId="27" fillId="2" borderId="6" xfId="0" applyNumberFormat="1" applyFont="1" applyFill="1" applyBorder="1" applyAlignment="1">
      <alignment horizontal="center" vertical="center" wrapText="1"/>
    </xf>
    <xf numFmtId="3" fontId="24" fillId="0" borderId="6" xfId="0" applyNumberFormat="1" applyFont="1" applyFill="1" applyBorder="1" applyAlignment="1">
      <alignment horizontal="center" vertical="center" wrapText="1"/>
    </xf>
    <xf numFmtId="3" fontId="23" fillId="2" borderId="6" xfId="0" applyNumberFormat="1" applyFont="1" applyFill="1" applyBorder="1" applyAlignment="1">
      <alignment horizontal="left" vertic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22" xfId="0" applyFont="1" applyBorder="1" applyAlignment="1">
      <alignment horizontal="center" wrapText="1"/>
    </xf>
    <xf numFmtId="0" fontId="22" fillId="0" borderId="26" xfId="0" applyFont="1" applyBorder="1" applyAlignment="1">
      <alignment horizontal="center"/>
    </xf>
    <xf numFmtId="0" fontId="22" fillId="0" borderId="27" xfId="0" applyFont="1" applyBorder="1" applyAlignment="1">
      <alignment horizontal="center"/>
    </xf>
    <xf numFmtId="0" fontId="22" fillId="0" borderId="22" xfId="0" applyFont="1" applyBorder="1" applyAlignment="1">
      <alignment horizontal="center"/>
    </xf>
    <xf numFmtId="0" fontId="23" fillId="2" borderId="6" xfId="0" applyFont="1" applyFill="1" applyBorder="1" applyAlignment="1">
      <alignment horizontal="left" vertical="center" wrapText="1"/>
    </xf>
    <xf numFmtId="0" fontId="2" fillId="2" borderId="5" xfId="0" applyFont="1" applyFill="1" applyBorder="1" applyAlignment="1" applyProtection="1">
      <alignment horizontal="left" vertical="center" wrapText="1"/>
    </xf>
    <xf numFmtId="0" fontId="2" fillId="2" borderId="55" xfId="0" applyFont="1" applyFill="1" applyBorder="1" applyAlignment="1" applyProtection="1">
      <alignment horizontal="left" vertical="center" wrapText="1"/>
    </xf>
    <xf numFmtId="0" fontId="2" fillId="2" borderId="37" xfId="0" applyFont="1" applyFill="1" applyBorder="1" applyAlignment="1" applyProtection="1">
      <alignment horizontal="left" vertical="center" wrapText="1"/>
    </xf>
    <xf numFmtId="0" fontId="1" fillId="6" borderId="5" xfId="0" applyFont="1" applyFill="1" applyBorder="1" applyAlignment="1" applyProtection="1">
      <alignment horizontal="center" vertical="center" wrapText="1"/>
    </xf>
    <xf numFmtId="0" fontId="6" fillId="6" borderId="55" xfId="0" applyFont="1" applyFill="1" applyBorder="1" applyAlignment="1" applyProtection="1">
      <alignment horizontal="center" vertical="center" wrapText="1"/>
    </xf>
    <xf numFmtId="0" fontId="6" fillId="6" borderId="37" xfId="0" applyFont="1" applyFill="1" applyBorder="1" applyAlignment="1" applyProtection="1">
      <alignment horizontal="center" vertical="center" wrapText="1"/>
    </xf>
    <xf numFmtId="0" fontId="1" fillId="6" borderId="55" xfId="0" applyFont="1" applyFill="1" applyBorder="1" applyAlignment="1" applyProtection="1">
      <alignment horizontal="center" vertical="center" wrapText="1"/>
    </xf>
    <xf numFmtId="0" fontId="1" fillId="6" borderId="37" xfId="0" applyFont="1" applyFill="1" applyBorder="1" applyAlignment="1" applyProtection="1">
      <alignment horizontal="center" vertical="center" wrapText="1"/>
    </xf>
    <xf numFmtId="0" fontId="1" fillId="6" borderId="3" xfId="0" applyFont="1" applyFill="1" applyBorder="1" applyAlignment="1" applyProtection="1">
      <alignment horizontal="center" vertical="center" wrapText="1"/>
    </xf>
    <xf numFmtId="0" fontId="6" fillId="3" borderId="3" xfId="0" applyFont="1" applyFill="1" applyBorder="1" applyAlignment="1" applyProtection="1">
      <alignment horizontal="left" vertical="top" wrapText="1"/>
      <protection locked="0"/>
    </xf>
    <xf numFmtId="165" fontId="6" fillId="3" borderId="3" xfId="1" applyFont="1" applyFill="1" applyBorder="1" applyAlignment="1" applyProtection="1">
      <alignment horizontal="left" vertical="top" wrapText="1"/>
      <protection locked="0"/>
    </xf>
    <xf numFmtId="0" fontId="2" fillId="0" borderId="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4" fillId="7" borderId="20" xfId="0" applyFont="1" applyFill="1" applyBorder="1" applyAlignment="1">
      <alignment horizontal="left" wrapText="1"/>
    </xf>
    <xf numFmtId="0" fontId="4" fillId="7" borderId="25" xfId="0" applyFont="1" applyFill="1" applyBorder="1" applyAlignment="1">
      <alignment horizontal="left" wrapText="1"/>
    </xf>
    <xf numFmtId="165" fontId="4" fillId="7" borderId="25" xfId="1" applyFont="1" applyFill="1" applyBorder="1" applyAlignment="1">
      <alignment horizontal="left" wrapText="1"/>
    </xf>
    <xf numFmtId="0" fontId="4" fillId="7" borderId="21" xfId="0" applyFont="1" applyFill="1" applyBorder="1" applyAlignment="1">
      <alignment horizontal="left" wrapText="1"/>
    </xf>
    <xf numFmtId="0" fontId="19" fillId="0" borderId="0" xfId="0" applyFont="1" applyBorder="1" applyAlignment="1">
      <alignment horizontal="left" vertical="top" wrapText="1"/>
    </xf>
    <xf numFmtId="0" fontId="14" fillId="7" borderId="26" xfId="0" applyFont="1" applyFill="1" applyBorder="1" applyAlignment="1">
      <alignment horizontal="left" wrapText="1"/>
    </xf>
    <xf numFmtId="0" fontId="14" fillId="7" borderId="27" xfId="0" applyFont="1" applyFill="1" applyBorder="1" applyAlignment="1">
      <alignment horizontal="left" wrapText="1"/>
    </xf>
    <xf numFmtId="0" fontId="14" fillId="7" borderId="22"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center" wrapText="1"/>
      <protection locked="0"/>
    </xf>
    <xf numFmtId="49" fontId="6" fillId="3" borderId="3" xfId="0" applyNumberFormat="1" applyFont="1" applyFill="1" applyBorder="1" applyAlignment="1" applyProtection="1">
      <alignment horizontal="left" vertical="center" wrapText="1"/>
      <protection locked="0"/>
    </xf>
    <xf numFmtId="165" fontId="6" fillId="3" borderId="3" xfId="1" applyFont="1" applyFill="1" applyBorder="1" applyAlignment="1" applyProtection="1">
      <alignment horizontal="left" vertical="center" wrapText="1"/>
      <protection locked="0"/>
    </xf>
    <xf numFmtId="0" fontId="2" fillId="9" borderId="4"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4"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0" fillId="5"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wrapText="1"/>
    </xf>
    <xf numFmtId="49" fontId="2" fillId="3" borderId="3" xfId="0" applyNumberFormat="1"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0" fontId="6" fillId="2" borderId="33"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5" fontId="2" fillId="2" borderId="30" xfId="1" applyFont="1" applyFill="1" applyBorder="1" applyAlignment="1" applyProtection="1">
      <alignment horizontal="center" vertical="center" wrapText="1"/>
    </xf>
    <xf numFmtId="165" fontId="2" fillId="2" borderId="36" xfId="1" applyFont="1" applyFill="1" applyBorder="1" applyAlignment="1" applyProtection="1">
      <alignment horizontal="center" vertical="center" wrapText="1"/>
    </xf>
    <xf numFmtId="0" fontId="2" fillId="3" borderId="3"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2" fillId="4" borderId="39" xfId="0" applyFont="1" applyFill="1" applyBorder="1" applyAlignment="1" applyProtection="1">
      <alignment horizontal="center" vertical="center" wrapText="1"/>
    </xf>
    <xf numFmtId="0" fontId="2" fillId="4" borderId="41" xfId="0" applyFont="1" applyFill="1" applyBorder="1" applyAlignment="1" applyProtection="1">
      <alignment horizontal="center" vertical="center" wrapText="1"/>
    </xf>
    <xf numFmtId="0" fontId="2" fillId="3" borderId="3"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12" fillId="7" borderId="18" xfId="0" applyFont="1" applyFill="1" applyBorder="1" applyAlignment="1">
      <alignment horizontal="left" wrapText="1"/>
    </xf>
    <xf numFmtId="0" fontId="12" fillId="7" borderId="16" xfId="0" applyFont="1" applyFill="1" applyBorder="1" applyAlignment="1">
      <alignment horizontal="left" wrapText="1"/>
    </xf>
    <xf numFmtId="0" fontId="12" fillId="7" borderId="38"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165" fontId="3" fillId="2" borderId="4" xfId="0" applyNumberFormat="1" applyFont="1" applyFill="1" applyBorder="1" applyAlignment="1">
      <alignment horizontal="center"/>
    </xf>
    <xf numFmtId="165" fontId="3" fillId="2" borderId="34" xfId="0" applyNumberFormat="1" applyFont="1" applyFill="1" applyBorder="1" applyAlignment="1">
      <alignment horizontal="center"/>
    </xf>
    <xf numFmtId="165" fontId="3" fillId="2" borderId="42" xfId="0" applyNumberFormat="1" applyFont="1" applyFill="1" applyBorder="1" applyAlignment="1">
      <alignment horizontal="center"/>
    </xf>
    <xf numFmtId="165" fontId="3" fillId="2" borderId="43" xfId="0" applyNumberFormat="1" applyFont="1" applyFill="1" applyBorder="1" applyAlignment="1">
      <alignment horizontal="center"/>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0" fillId="2" borderId="44" xfId="0" applyNumberFormat="1" applyFill="1" applyBorder="1" applyAlignment="1">
      <alignment horizontal="center" wrapText="1"/>
    </xf>
    <xf numFmtId="0" fontId="0" fillId="2" borderId="45" xfId="0" applyNumberFormat="1" applyFill="1" applyBorder="1" applyAlignment="1">
      <alignment horizontal="center" wrapText="1"/>
    </xf>
    <xf numFmtId="0" fontId="0" fillId="2" borderId="46" xfId="0" applyNumberFormat="1"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58" xfId="0" applyFont="1" applyFill="1" applyBorder="1" applyAlignment="1">
      <alignment horizontal="center" vertical="center" wrapText="1"/>
    </xf>
    <xf numFmtId="165" fontId="6" fillId="3" borderId="3" xfId="1"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6" fillId="3" borderId="0" xfId="0" applyFont="1" applyFill="1" applyBorder="1" applyAlignment="1">
      <alignment wrapText="1"/>
    </xf>
    <xf numFmtId="0" fontId="14" fillId="3" borderId="0" xfId="0" applyFont="1" applyFill="1" applyBorder="1" applyAlignment="1">
      <alignment horizontal="left" wrapText="1"/>
    </xf>
    <xf numFmtId="0" fontId="12" fillId="3" borderId="16" xfId="0" applyFont="1" applyFill="1" applyBorder="1" applyAlignment="1">
      <alignment wrapText="1"/>
    </xf>
    <xf numFmtId="0" fontId="31" fillId="3" borderId="3" xfId="1" applyNumberFormat="1" applyFont="1" applyFill="1" applyBorder="1" applyAlignment="1" applyProtection="1">
      <alignment horizontal="center" vertical="center" wrapText="1"/>
    </xf>
    <xf numFmtId="49" fontId="6" fillId="3" borderId="3" xfId="0" applyNumberFormat="1" applyFont="1" applyFill="1" applyBorder="1" applyAlignment="1" applyProtection="1">
      <alignment horizontal="left" wrapText="1"/>
      <protection locked="0"/>
    </xf>
    <xf numFmtId="169" fontId="6" fillId="3" borderId="3" xfId="10" applyNumberFormat="1" applyFont="1" applyFill="1" applyBorder="1" applyAlignment="1" applyProtection="1">
      <alignment vertical="center" wrapText="1"/>
      <protection locked="0"/>
    </xf>
    <xf numFmtId="9" fontId="6" fillId="3" borderId="3" xfId="2" applyFont="1" applyFill="1" applyBorder="1" applyAlignment="1" applyProtection="1">
      <alignment vertical="center" wrapText="1"/>
      <protection locked="0"/>
    </xf>
    <xf numFmtId="0" fontId="0" fillId="3" borderId="0" xfId="0" applyFont="1" applyFill="1" applyBorder="1" applyAlignment="1">
      <alignment wrapText="1"/>
    </xf>
    <xf numFmtId="169" fontId="1" fillId="0" borderId="3" xfId="12" applyNumberFormat="1" applyFont="1" applyBorder="1" applyAlignment="1" applyProtection="1">
      <alignment vertical="center" wrapText="1"/>
      <protection locked="0"/>
    </xf>
    <xf numFmtId="9" fontId="2" fillId="3" borderId="0" xfId="2"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165" fontId="1" fillId="3" borderId="3" xfId="1" applyFont="1" applyFill="1" applyBorder="1" applyAlignment="1" applyProtection="1">
      <alignment vertical="center" wrapText="1"/>
      <protection locked="0"/>
    </xf>
    <xf numFmtId="43" fontId="2" fillId="3" borderId="3" xfId="1" applyNumberFormat="1" applyFont="1" applyFill="1" applyBorder="1" applyAlignment="1" applyProtection="1">
      <alignment horizontal="center" vertical="center" wrapText="1"/>
    </xf>
    <xf numFmtId="9" fontId="6" fillId="3" borderId="0" xfId="2" applyFont="1" applyFill="1" applyBorder="1" applyAlignment="1" applyProtection="1">
      <alignment horizontal="center" vertical="center" wrapText="1"/>
      <protection locked="0"/>
    </xf>
    <xf numFmtId="165" fontId="2" fillId="3" borderId="3" xfId="1" applyFont="1" applyFill="1" applyBorder="1" applyAlignment="1" applyProtection="1">
      <alignment horizontal="center" vertical="center" wrapText="1"/>
    </xf>
    <xf numFmtId="41" fontId="6" fillId="3" borderId="3" xfId="11" applyFont="1" applyFill="1" applyBorder="1" applyAlignment="1" applyProtection="1">
      <alignment horizontal="center" vertical="center" wrapText="1"/>
      <protection locked="0"/>
    </xf>
    <xf numFmtId="0" fontId="2" fillId="3" borderId="0"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2" fillId="3" borderId="0" xfId="0" applyNumberFormat="1" applyFont="1" applyFill="1" applyBorder="1" applyAlignment="1">
      <alignment vertical="center" wrapText="1"/>
    </xf>
    <xf numFmtId="0" fontId="0" fillId="3" borderId="0" xfId="0" applyFont="1" applyFill="1" applyBorder="1" applyAlignment="1">
      <alignment wrapText="1"/>
    </xf>
    <xf numFmtId="0" fontId="2" fillId="3" borderId="3" xfId="0"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165" fontId="1" fillId="0" borderId="3" xfId="1" applyFont="1" applyFill="1" applyBorder="1" applyAlignment="1" applyProtection="1">
      <alignment vertical="center" wrapText="1"/>
      <protection locked="0"/>
    </xf>
    <xf numFmtId="9" fontId="2" fillId="3" borderId="0" xfId="2" applyFont="1" applyFill="1" applyBorder="1" applyAlignment="1" applyProtection="1">
      <alignment vertical="center" wrapText="1"/>
      <protection locked="0"/>
    </xf>
    <xf numFmtId="9" fontId="0" fillId="2" borderId="14" xfId="2" applyFont="1" applyFill="1" applyBorder="1" applyAlignment="1">
      <alignment wrapText="1"/>
    </xf>
  </cellXfs>
  <cellStyles count="14">
    <cellStyle name="Milliers" xfId="10" builtinId="3"/>
    <cellStyle name="Milliers [0]" xfId="11" builtinId="6"/>
    <cellStyle name="Milliers [0] 2" xfId="3" xr:uid="{00000000-0005-0000-0000-000002000000}"/>
    <cellStyle name="Milliers 2" xfId="4" xr:uid="{00000000-0005-0000-0000-000003000000}"/>
    <cellStyle name="Milliers 3" xfId="5" xr:uid="{00000000-0005-0000-0000-000004000000}"/>
    <cellStyle name="Milliers 4" xfId="6" xr:uid="{00000000-0005-0000-0000-000005000000}"/>
    <cellStyle name="Milliers 5" xfId="7" xr:uid="{00000000-0005-0000-0000-000006000000}"/>
    <cellStyle name="Milliers 6" xfId="8" xr:uid="{00000000-0005-0000-0000-000007000000}"/>
    <cellStyle name="Milliers 7" xfId="9" xr:uid="{00000000-0005-0000-0000-000008000000}"/>
    <cellStyle name="Milliers 8" xfId="12" xr:uid="{214E12A6-8752-4EC4-A6E4-8B183741F4D9}"/>
    <cellStyle name="Milliers 9" xfId="13" xr:uid="{E989BD3B-62E2-41EF-93DA-647C8ADCB27F}"/>
    <cellStyle name="Monétaire" xfId="1" builtinId="4"/>
    <cellStyle name="Normal" xfId="0" builtinId="0"/>
    <cellStyle name="Pourcentage"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5"/>
  <sheetViews>
    <sheetView topLeftCell="A41" zoomScaleNormal="100" workbookViewId="0">
      <selection activeCell="D28" sqref="D28"/>
    </sheetView>
  </sheetViews>
  <sheetFormatPr baseColWidth="10" defaultColWidth="11.54296875" defaultRowHeight="14.5" x14ac:dyDescent="0.35"/>
  <cols>
    <col min="1" max="1" width="2.54296875" style="216" customWidth="1"/>
    <col min="2" max="2" width="13.453125" customWidth="1"/>
    <col min="3" max="3" width="77.81640625" customWidth="1"/>
    <col min="4" max="8" width="16.54296875" customWidth="1"/>
  </cols>
  <sheetData>
    <row r="1" spans="2:8" ht="21.5" thickBot="1" x14ac:dyDescent="0.55000000000000004">
      <c r="B1" s="358" t="s">
        <v>815</v>
      </c>
      <c r="C1" s="359"/>
      <c r="D1" s="359"/>
      <c r="E1" s="359"/>
      <c r="F1" s="359"/>
      <c r="G1" s="359"/>
      <c r="H1" s="360"/>
    </row>
    <row r="2" spans="2:8" ht="19" thickBot="1" x14ac:dyDescent="0.5">
      <c r="B2" s="361" t="s">
        <v>493</v>
      </c>
      <c r="C2" s="362"/>
      <c r="D2" s="362"/>
      <c r="E2" s="362"/>
      <c r="F2" s="362"/>
      <c r="G2" s="362"/>
      <c r="H2" s="363"/>
    </row>
    <row r="3" spans="2:8" ht="15" thickBot="1" x14ac:dyDescent="0.4">
      <c r="B3" s="216"/>
      <c r="C3" s="218"/>
      <c r="D3" s="217"/>
      <c r="E3" s="217"/>
      <c r="F3" s="217"/>
      <c r="G3" s="217"/>
      <c r="H3" s="217"/>
    </row>
    <row r="4" spans="2:8" ht="26.5" thickBot="1" x14ac:dyDescent="0.4">
      <c r="B4" s="309" t="s">
        <v>494</v>
      </c>
      <c r="C4" s="309" t="s">
        <v>495</v>
      </c>
      <c r="D4" s="310" t="s">
        <v>554</v>
      </c>
      <c r="E4" s="310" t="s">
        <v>555</v>
      </c>
      <c r="F4" s="310"/>
      <c r="G4" s="310" t="s">
        <v>496</v>
      </c>
      <c r="H4" s="311" t="s">
        <v>497</v>
      </c>
    </row>
    <row r="5" spans="2:8" ht="45.65" customHeight="1" thickBot="1" x14ac:dyDescent="0.4">
      <c r="B5" s="364" t="s">
        <v>799</v>
      </c>
      <c r="C5" s="364"/>
      <c r="D5" s="326">
        <f>SUM(D6:D9)</f>
        <v>600430.68999999994</v>
      </c>
      <c r="E5" s="326">
        <f>SUM(E6:E9)</f>
        <v>0</v>
      </c>
      <c r="F5" s="326">
        <f t="shared" ref="F5" si="0">SUM(F6:F9)</f>
        <v>0</v>
      </c>
      <c r="G5" s="326">
        <f>SUM(G6:G9)</f>
        <v>600430.68999999994</v>
      </c>
      <c r="H5" s="317">
        <f>G5/$G$30</f>
        <v>0.24017227604223187</v>
      </c>
    </row>
    <row r="6" spans="2:8" ht="30" customHeight="1" thickBot="1" x14ac:dyDescent="0.4">
      <c r="B6" s="312" t="s">
        <v>498</v>
      </c>
      <c r="C6" s="222" t="str">
        <f>'1) Tableau budgétaire 1'!C15:L15</f>
        <v xml:space="preserve">La situation de référence pour une meilleure gestion des conflits liés au foncier et aux ressources naturelles est établie </v>
      </c>
      <c r="D6" s="220">
        <f>'1) Tableau budgétaire 1'!D35</f>
        <v>162000</v>
      </c>
      <c r="E6" s="220">
        <f>'1) Tableau budgétaire 1'!E35</f>
        <v>0</v>
      </c>
      <c r="F6" s="220">
        <f>'1) Tableau budgétaire 1'!F35</f>
        <v>0</v>
      </c>
      <c r="G6" s="220">
        <f>SUM(D6:F6)</f>
        <v>162000</v>
      </c>
      <c r="H6" s="221"/>
    </row>
    <row r="7" spans="2:8" ht="26.5" thickBot="1" x14ac:dyDescent="0.4">
      <c r="B7" s="312" t="s">
        <v>499</v>
      </c>
      <c r="C7" s="222" t="str">
        <f>'1) Tableau budgétaire 1'!C36:L36</f>
        <v xml:space="preserve">Les principales sources de conflit et les facteurs de résilience dans la région de l’Est sont identifiés et mis à la disposition des acteurs et partenaires au développement </v>
      </c>
      <c r="D7" s="223">
        <f>'1) Tableau budgétaire 1'!D62</f>
        <v>271000</v>
      </c>
      <c r="E7" s="223">
        <f>'1) Tableau budgétaire 1'!E62</f>
        <v>0</v>
      </c>
      <c r="F7" s="223">
        <f>'1) Tableau budgétaire 1'!F62</f>
        <v>0</v>
      </c>
      <c r="G7" s="220">
        <f t="shared" ref="G7:G9" si="1">SUM(D7:F7)</f>
        <v>271000</v>
      </c>
      <c r="H7" s="224"/>
    </row>
    <row r="8" spans="2:8" ht="31.4" customHeight="1" thickBot="1" x14ac:dyDescent="0.4">
      <c r="B8" s="312" t="s">
        <v>500</v>
      </c>
      <c r="C8" s="222" t="str">
        <f>'1) Tableau budgétaire 1'!C63:L63</f>
        <v xml:space="preserve">Une stratégie régionale et les priorités de consolidation de la paix sont formulées et partagées entre les différents acteurs de la région de l’Est </v>
      </c>
      <c r="D8" s="223">
        <f>'1) Tableau budgétaire 1'!D89</f>
        <v>167430.69</v>
      </c>
      <c r="E8" s="223">
        <f>'1) Tableau budgétaire 1'!E89</f>
        <v>0</v>
      </c>
      <c r="F8" s="223">
        <f>'1) Tableau budgétaire 1'!F89</f>
        <v>0</v>
      </c>
      <c r="G8" s="220">
        <f t="shared" si="1"/>
        <v>167430.69</v>
      </c>
      <c r="H8" s="224"/>
    </row>
    <row r="9" spans="2:8" s="216" customFormat="1" ht="15" thickBot="1" x14ac:dyDescent="0.4">
      <c r="B9" s="312" t="s">
        <v>518</v>
      </c>
      <c r="C9" s="222"/>
      <c r="D9" s="223">
        <f>'1) Tableau budgétaire 1'!D101</f>
        <v>0</v>
      </c>
      <c r="E9" s="223">
        <f>'1) Tableau budgétaire 1'!E101</f>
        <v>0</v>
      </c>
      <c r="F9" s="223">
        <f>'1) Tableau budgétaire 1'!F101</f>
        <v>0</v>
      </c>
      <c r="G9" s="220">
        <f t="shared" si="1"/>
        <v>0</v>
      </c>
      <c r="H9" s="224"/>
    </row>
    <row r="10" spans="2:8" ht="31.75" customHeight="1" thickBot="1" x14ac:dyDescent="0.4">
      <c r="B10" s="364" t="s">
        <v>737</v>
      </c>
      <c r="C10" s="364"/>
      <c r="D10" s="326">
        <f>SUM(D11:D13)</f>
        <v>105616.76999999999</v>
      </c>
      <c r="E10" s="326">
        <f>SUM(E11:E13)</f>
        <v>614999</v>
      </c>
      <c r="F10" s="326">
        <f>SUM(F11:F13)</f>
        <v>0</v>
      </c>
      <c r="G10" s="326">
        <f>SUM(G11:G13)</f>
        <v>720615.77</v>
      </c>
      <c r="H10" s="317">
        <f>G10/$G$30</f>
        <v>0.28824630805068524</v>
      </c>
    </row>
    <row r="11" spans="2:8" ht="41.5" customHeight="1" thickBot="1" x14ac:dyDescent="0.4">
      <c r="B11" s="313" t="s">
        <v>385</v>
      </c>
      <c r="C11" s="222" t="str">
        <f>'1) Tableau budgétaire 1'!C104:L104</f>
        <v xml:space="preserve">Les capacités techniques et/ou économiques des différents acteurs concernés sont renforcées en vue de l’amélioration de leurs conditions de vie, dans le respect des dispositions de prévention et de gestion des conflits </v>
      </c>
      <c r="D11" s="223">
        <f>'1) Tableau budgétaire 1'!D200</f>
        <v>0</v>
      </c>
      <c r="E11" s="223">
        <f>'1) Tableau budgétaire 1'!E200</f>
        <v>614999</v>
      </c>
      <c r="F11" s="223">
        <f>'1) Tableau budgétaire 1'!F200</f>
        <v>0</v>
      </c>
      <c r="G11" s="220">
        <f>SUM(D11:F11)</f>
        <v>614999</v>
      </c>
      <c r="H11" s="221"/>
    </row>
    <row r="12" spans="2:8" ht="26.5" thickBot="1" x14ac:dyDescent="0.4">
      <c r="B12" s="314" t="s">
        <v>501</v>
      </c>
      <c r="C12" s="225" t="str">
        <f>'1) Tableau budgétaire 1'!C201:L201</f>
        <v>La gestion partagée et concertée du foncier et des ressources naturelles est promue auprès des différents acteurs concernés</v>
      </c>
      <c r="D12" s="223">
        <f>'1) Tableau budgétaire 1'!D247</f>
        <v>105616.76999999999</v>
      </c>
      <c r="E12" s="223">
        <f>'1) Tableau budgétaire 1'!E247</f>
        <v>0</v>
      </c>
      <c r="F12" s="223">
        <f>'1) Tableau budgétaire 1'!F247</f>
        <v>0</v>
      </c>
      <c r="G12" s="220">
        <f>SUM(D12:F12)</f>
        <v>105616.76999999999</v>
      </c>
      <c r="H12" s="224"/>
    </row>
    <row r="13" spans="2:8" ht="15" hidden="1" thickBot="1" x14ac:dyDescent="0.4">
      <c r="B13" s="222" t="s">
        <v>502</v>
      </c>
      <c r="C13" s="225"/>
      <c r="D13" s="223">
        <f>'1) Tableau budgétaire 1'!D259</f>
        <v>0</v>
      </c>
      <c r="E13" s="223">
        <f>'1) Tableau budgétaire 1'!E259</f>
        <v>0</v>
      </c>
      <c r="F13" s="223">
        <f>'1) Tableau budgétaire 1'!F259</f>
        <v>0</v>
      </c>
      <c r="G13" s="220">
        <f t="shared" ref="G13" si="2">SUM(D13:F13)</f>
        <v>0</v>
      </c>
      <c r="H13" s="224"/>
    </row>
    <row r="14" spans="2:8" s="216" customFormat="1" ht="39.65" customHeight="1" thickBot="1" x14ac:dyDescent="0.4">
      <c r="B14" s="364" t="s">
        <v>811</v>
      </c>
      <c r="C14" s="364"/>
      <c r="D14" s="326">
        <f>SUM(D15:D17)</f>
        <v>77000</v>
      </c>
      <c r="E14" s="326">
        <f>SUM(E15:E17)</f>
        <v>73891.8</v>
      </c>
      <c r="F14" s="326">
        <f>SUM(F15:F17)</f>
        <v>0</v>
      </c>
      <c r="G14" s="326">
        <f>SUM(G15:G17)</f>
        <v>150891.79999999999</v>
      </c>
      <c r="H14" s="317">
        <f>G14/$G$30</f>
        <v>6.0356720010613124E-2</v>
      </c>
    </row>
    <row r="15" spans="2:8" s="216" customFormat="1" ht="26.5" thickBot="1" x14ac:dyDescent="0.4">
      <c r="B15" s="314" t="s">
        <v>503</v>
      </c>
      <c r="C15" s="249" t="str">
        <f>'1) Tableau budgétaire 1'!C262:L262</f>
        <v>Les acteurs impliqués dans la gestion du foncier et des ressources naturelles ont une bonne connaissance du cadre institutionnel et légal y relatif</v>
      </c>
      <c r="D15" s="223">
        <f>'1) Tableau budgétaire 1'!D288</f>
        <v>77000</v>
      </c>
      <c r="E15" s="223">
        <f>'1) Tableau budgétaire 1'!E288</f>
        <v>0</v>
      </c>
      <c r="F15" s="223">
        <f>'1) Tableau budgétaire 1'!F288</f>
        <v>0</v>
      </c>
      <c r="G15" s="247">
        <f>SUM(D15:F15)</f>
        <v>77000</v>
      </c>
      <c r="H15" s="224"/>
    </row>
    <row r="16" spans="2:8" s="216" customFormat="1" ht="26.5" thickBot="1" x14ac:dyDescent="0.4">
      <c r="B16" s="313" t="s">
        <v>452</v>
      </c>
      <c r="C16" s="249" t="str">
        <f>'1) Tableau budgétaire 1'!C289:L289</f>
        <v>Les acteurs impliqués dans la gestion du foncier et des ressources naturelles mettent en œuvre le cadre institutionnel et légal</v>
      </c>
      <c r="D16" s="223">
        <f>'1) Tableau budgétaire 1'!D315</f>
        <v>0</v>
      </c>
      <c r="E16" s="223">
        <f>'1) Tableau budgétaire 1'!E315</f>
        <v>73891.8</v>
      </c>
      <c r="F16" s="223">
        <f>'1) Tableau budgétaire 1'!F315</f>
        <v>0</v>
      </c>
      <c r="G16" s="247">
        <f>SUM(D16:F16)</f>
        <v>73891.8</v>
      </c>
      <c r="H16" s="224"/>
    </row>
    <row r="17" spans="2:11" s="216" customFormat="1" ht="15" thickBot="1" x14ac:dyDescent="0.4">
      <c r="B17" s="313" t="s">
        <v>397</v>
      </c>
      <c r="C17" s="249"/>
      <c r="D17" s="223">
        <f>'1) Tableau budgétaire 1'!D327</f>
        <v>0</v>
      </c>
      <c r="E17" s="223">
        <f>'1) Tableau budgétaire 1'!E327</f>
        <v>0</v>
      </c>
      <c r="F17" s="223">
        <f>'1) Tableau budgétaire 1'!F327</f>
        <v>0</v>
      </c>
      <c r="G17" s="247">
        <f t="shared" ref="G17" si="3">SUM(D17:F17)</f>
        <v>0</v>
      </c>
      <c r="H17" s="224"/>
    </row>
    <row r="18" spans="2:11" ht="43.75" customHeight="1" thickBot="1" x14ac:dyDescent="0.4">
      <c r="B18" s="364" t="s">
        <v>812</v>
      </c>
      <c r="C18" s="364"/>
      <c r="D18" s="326">
        <f>SUM(D19:D21)</f>
        <v>151346.62900000002</v>
      </c>
      <c r="E18" s="326">
        <f>SUM(E19:E21)</f>
        <v>0</v>
      </c>
      <c r="F18" s="326">
        <f>SUM(F19:F21)</f>
        <v>0</v>
      </c>
      <c r="G18" s="326">
        <f>SUM(G19:G21)</f>
        <v>151346.62900000002</v>
      </c>
      <c r="H18" s="317">
        <f>G18/$G$30</f>
        <v>6.0538651610645124E-2</v>
      </c>
    </row>
    <row r="19" spans="2:11" ht="34.4" customHeight="1" thickBot="1" x14ac:dyDescent="0.4">
      <c r="B19" s="314" t="s">
        <v>400</v>
      </c>
      <c r="C19" s="226" t="str">
        <f>'1) Tableau budgétaire 1'!C330:L330</f>
        <v>Les structures locales d’intercession et de médiation couvrant la région de l’Est du Burkina Faso sont identifiées, répertoriées et évaluées</v>
      </c>
      <c r="D19" s="223">
        <f>'1) Tableau budgétaire 1'!D356</f>
        <v>26656.909</v>
      </c>
      <c r="E19" s="223">
        <f>'1) Tableau budgétaire 1'!E356</f>
        <v>0</v>
      </c>
      <c r="F19" s="223">
        <f>'1) Tableau budgétaire 1'!F356</f>
        <v>0</v>
      </c>
      <c r="G19" s="220">
        <f>SUM(D19:F19)</f>
        <v>26656.909</v>
      </c>
      <c r="H19" s="221"/>
    </row>
    <row r="20" spans="2:11" ht="26.5" thickBot="1" x14ac:dyDescent="0.4">
      <c r="B20" s="313" t="s">
        <v>402</v>
      </c>
      <c r="C20" s="227" t="str">
        <f>'1) Tableau budgétaire 1'!C357:L357</f>
        <v>Les structures locales d’intercession et de médiation de la région de l’Est sont rendus inclusifs et légitimes, et disposent de capacités à prévenir et gérer les conflits locaux de façon pacifique.</v>
      </c>
      <c r="D20" s="223">
        <f>'1) Tableau budgétaire 1'!D383</f>
        <v>46000</v>
      </c>
      <c r="E20" s="223">
        <f>'1) Tableau budgétaire 1'!E383</f>
        <v>0</v>
      </c>
      <c r="F20" s="223">
        <f>'1) Tableau budgétaire 1'!F383</f>
        <v>0</v>
      </c>
      <c r="G20" s="220">
        <f t="shared" ref="G20:G21" si="4">SUM(D20:F20)</f>
        <v>46000</v>
      </c>
      <c r="H20" s="224"/>
    </row>
    <row r="21" spans="2:11" s="216" customFormat="1" ht="26.5" thickBot="1" x14ac:dyDescent="0.4">
      <c r="B21" s="313" t="s">
        <v>404</v>
      </c>
      <c r="C21" s="227" t="str">
        <f>'1) Tableau budgétaire 1'!C384:L384</f>
        <v>Chacune des communes ciblées dispose d’une analyse locale de conflits complétée par un plan d’action (réalisée conjointement par les structures locales de médiation).</v>
      </c>
      <c r="D21" s="223">
        <f>'1) Tableau budgétaire 1'!D411</f>
        <v>78689.72</v>
      </c>
      <c r="E21" s="223">
        <f>'1) Tableau budgétaire 1'!E411</f>
        <v>0</v>
      </c>
      <c r="F21" s="223">
        <f>'1) Tableau budgétaire 1'!F411</f>
        <v>0</v>
      </c>
      <c r="G21" s="220">
        <f t="shared" si="4"/>
        <v>78689.72</v>
      </c>
      <c r="H21" s="224"/>
    </row>
    <row r="22" spans="2:11" ht="15" thickBot="1" x14ac:dyDescent="0.4">
      <c r="B22" s="355" t="s">
        <v>504</v>
      </c>
      <c r="C22" s="355"/>
      <c r="D22" s="316">
        <f>D18+D10+D5+D14</f>
        <v>934394.08899999992</v>
      </c>
      <c r="E22" s="316">
        <f>E18+E10+E5+E14</f>
        <v>688890.8</v>
      </c>
      <c r="F22" s="316">
        <f>F18+F10+F5+F14</f>
        <v>0</v>
      </c>
      <c r="G22" s="316">
        <f>G18+G10+G5+G14</f>
        <v>1623284.889</v>
      </c>
      <c r="H22" s="317"/>
    </row>
    <row r="23" spans="2:11" ht="29.15" customHeight="1" thickBot="1" x14ac:dyDescent="0.4">
      <c r="B23" s="354" t="s">
        <v>738</v>
      </c>
      <c r="C23" s="354"/>
      <c r="D23" s="326">
        <f>SUM(D24:D27)</f>
        <v>574951.70872</v>
      </c>
      <c r="E23" s="326">
        <f>SUM(E24:E27)</f>
        <v>138212</v>
      </c>
      <c r="F23" s="326">
        <f t="shared" ref="F23" si="5">SUM(F24:F27)</f>
        <v>0</v>
      </c>
      <c r="G23" s="326">
        <f t="shared" ref="G23" si="6">SUM(G24:G27)</f>
        <v>713163.70872</v>
      </c>
      <c r="H23" s="317">
        <f>G23/$G$30</f>
        <v>0.28526548353816111</v>
      </c>
    </row>
    <row r="24" spans="2:11" ht="15" thickBot="1" x14ac:dyDescent="0.4">
      <c r="B24" s="315">
        <v>5.0999999999999996</v>
      </c>
      <c r="C24" s="249" t="s">
        <v>505</v>
      </c>
      <c r="D24" s="223">
        <f>SUM('1) Tableau budgétaire 1'!D426:D432)</f>
        <v>281221.70872</v>
      </c>
      <c r="E24" s="223">
        <f>SUM('1) Tableau budgétaire 1'!E426:E432)</f>
        <v>68652</v>
      </c>
      <c r="F24" s="223">
        <f>'1) Tableau budgétaire 1'!F426</f>
        <v>0</v>
      </c>
      <c r="G24" s="220">
        <f>SUM(D24:F24)</f>
        <v>349873.70872</v>
      </c>
      <c r="H24" s="221"/>
    </row>
    <row r="25" spans="2:11" ht="15" thickBot="1" x14ac:dyDescent="0.4">
      <c r="B25" s="315">
        <v>5.2</v>
      </c>
      <c r="C25" s="248" t="s">
        <v>506</v>
      </c>
      <c r="D25" s="228">
        <f>SUM('1) Tableau budgétaire 1'!D438:D441)</f>
        <v>160000</v>
      </c>
      <c r="E25" s="228">
        <f>SUM('1) Tableau budgétaire 1'!E438:E441)</f>
        <v>69560</v>
      </c>
      <c r="F25" s="228">
        <f>'1) Tableau budgétaire 1'!F438</f>
        <v>0</v>
      </c>
      <c r="G25" s="220">
        <f t="shared" ref="G25:G26" si="7">SUM(D25:F25)</f>
        <v>229560</v>
      </c>
      <c r="H25" s="224"/>
    </row>
    <row r="26" spans="2:11" ht="15" thickBot="1" x14ac:dyDescent="0.4">
      <c r="B26" s="315">
        <v>5.3</v>
      </c>
      <c r="C26" s="248" t="s">
        <v>507</v>
      </c>
      <c r="D26" s="229">
        <f>SUM('1) Tableau budgétaire 1'!D442:D445)</f>
        <v>83730</v>
      </c>
      <c r="E26" s="250">
        <f>SUM('1) Tableau budgétaire 1'!E442:E445)</f>
        <v>0</v>
      </c>
      <c r="F26" s="250">
        <f>'1) Tableau budgétaire 1'!F442</f>
        <v>0</v>
      </c>
      <c r="G26" s="220">
        <f t="shared" si="7"/>
        <v>83730</v>
      </c>
      <c r="H26" s="224"/>
    </row>
    <row r="27" spans="2:11" s="216" customFormat="1" ht="15" thickBot="1" x14ac:dyDescent="0.4">
      <c r="B27" s="315">
        <v>5.4</v>
      </c>
      <c r="C27" s="222" t="s">
        <v>584</v>
      </c>
      <c r="D27" s="229">
        <f>'1) Tableau budgétaire 1'!D446</f>
        <v>50000</v>
      </c>
      <c r="E27" s="250">
        <f>'1) Tableau budgétaire 1'!E446</f>
        <v>0</v>
      </c>
      <c r="F27" s="250">
        <f>'1) Tableau budgétaire 1'!F446</f>
        <v>0</v>
      </c>
      <c r="G27" s="220">
        <f>SUM(D27:F27)</f>
        <v>50000</v>
      </c>
      <c r="H27" s="224"/>
    </row>
    <row r="28" spans="2:11" ht="15" thickBot="1" x14ac:dyDescent="0.4">
      <c r="B28" s="355" t="s">
        <v>519</v>
      </c>
      <c r="C28" s="355"/>
      <c r="D28" s="319">
        <f>+D23+D22</f>
        <v>1509345.7977199999</v>
      </c>
      <c r="E28" s="319">
        <f>+E23+E22</f>
        <v>827102.8</v>
      </c>
      <c r="F28" s="319">
        <f>+F23+F22</f>
        <v>0</v>
      </c>
      <c r="G28" s="318">
        <f>SUM(D28:F28)</f>
        <v>2336448.59772</v>
      </c>
      <c r="H28" s="320"/>
    </row>
    <row r="29" spans="2:11" ht="15" thickBot="1" x14ac:dyDescent="0.4">
      <c r="B29" s="356" t="s">
        <v>508</v>
      </c>
      <c r="C29" s="356"/>
      <c r="D29" s="229">
        <f>D28*7%</f>
        <v>105654.2058404</v>
      </c>
      <c r="E29" s="250">
        <f>E28*7%</f>
        <v>57897.196000000011</v>
      </c>
      <c r="F29" s="250">
        <f t="shared" ref="F29" si="8">F28*7%</f>
        <v>0</v>
      </c>
      <c r="G29" s="229">
        <f>SUM(D29:F29)</f>
        <v>163551.40184040001</v>
      </c>
      <c r="H29" s="219">
        <f>G29/$G$30</f>
        <v>6.5420560747663559E-2</v>
      </c>
      <c r="J29" s="307"/>
      <c r="K29" s="307"/>
    </row>
    <row r="30" spans="2:11" ht="15" thickBot="1" x14ac:dyDescent="0.4">
      <c r="B30" s="357" t="s">
        <v>509</v>
      </c>
      <c r="C30" s="357"/>
      <c r="D30" s="321">
        <f>D29+D28</f>
        <v>1615000.0035603999</v>
      </c>
      <c r="E30" s="321">
        <f>E29+E28</f>
        <v>884999.99600000004</v>
      </c>
      <c r="F30" s="321">
        <f t="shared" ref="F30" si="9">F29+F28</f>
        <v>0</v>
      </c>
      <c r="G30" s="321">
        <f>SUM(D30:F30)</f>
        <v>2499999.9995603999</v>
      </c>
      <c r="H30" s="317">
        <f>G30/G30</f>
        <v>1</v>
      </c>
    </row>
    <row r="31" spans="2:11" ht="15" thickBot="1" x14ac:dyDescent="0.4">
      <c r="B31" s="230"/>
      <c r="C31" s="231"/>
      <c r="D31" s="232"/>
      <c r="E31" s="232"/>
      <c r="F31" s="232"/>
      <c r="G31" s="232"/>
      <c r="H31" s="233"/>
    </row>
    <row r="32" spans="2:11" ht="15" thickBot="1" x14ac:dyDescent="0.4">
      <c r="B32" s="234"/>
      <c r="C32" s="322" t="s">
        <v>510</v>
      </c>
      <c r="D32" s="323" t="s">
        <v>554</v>
      </c>
      <c r="E32" s="323" t="s">
        <v>555</v>
      </c>
      <c r="F32" s="323"/>
      <c r="G32" s="323" t="s">
        <v>511</v>
      </c>
      <c r="H32" s="216"/>
    </row>
    <row r="33" spans="2:9" ht="15" thickBot="1" x14ac:dyDescent="0.4">
      <c r="B33" s="216"/>
      <c r="C33" s="324" t="s">
        <v>512</v>
      </c>
      <c r="D33" s="325">
        <f>D30*35%</f>
        <v>565250.00124613987</v>
      </c>
      <c r="E33" s="325">
        <f t="shared" ref="E33:F33" si="10">E30*35%</f>
        <v>309749.99859999999</v>
      </c>
      <c r="F33" s="325">
        <f t="shared" si="10"/>
        <v>0</v>
      </c>
      <c r="G33" s="325">
        <f>SUM(D33:F33)</f>
        <v>874999.99984613992</v>
      </c>
      <c r="H33" s="217"/>
    </row>
    <row r="34" spans="2:9" ht="15" thickBot="1" x14ac:dyDescent="0.4">
      <c r="B34" s="216"/>
      <c r="C34" s="324" t="s">
        <v>513</v>
      </c>
      <c r="D34" s="325">
        <f>D30*35%</f>
        <v>565250.00124613987</v>
      </c>
      <c r="E34" s="325">
        <f t="shared" ref="E34:F34" si="11">E30*35%</f>
        <v>309749.99859999999</v>
      </c>
      <c r="F34" s="325">
        <f t="shared" si="11"/>
        <v>0</v>
      </c>
      <c r="G34" s="325">
        <f t="shared" ref="G34" si="12">SUM(D34:F34)</f>
        <v>874999.99984613992</v>
      </c>
      <c r="H34" s="217"/>
    </row>
    <row r="35" spans="2:9" ht="15" thickBot="1" x14ac:dyDescent="0.4">
      <c r="B35" s="216"/>
      <c r="C35" s="324" t="s">
        <v>514</v>
      </c>
      <c r="D35" s="325">
        <f>D30*30%</f>
        <v>484500.00106811995</v>
      </c>
      <c r="E35" s="325">
        <f t="shared" ref="E35:F35" si="13">E30*30%</f>
        <v>265499.9988</v>
      </c>
      <c r="F35" s="325">
        <f t="shared" si="13"/>
        <v>0</v>
      </c>
      <c r="G35" s="325">
        <f>SUM(D35:F35)</f>
        <v>749999.99986811995</v>
      </c>
      <c r="H35" s="217"/>
    </row>
    <row r="36" spans="2:9" x14ac:dyDescent="0.35">
      <c r="B36" s="216"/>
      <c r="C36" s="218"/>
      <c r="D36" s="217"/>
      <c r="E36" s="217"/>
      <c r="F36" s="217"/>
      <c r="G36" s="217"/>
      <c r="H36" s="217"/>
    </row>
    <row r="37" spans="2:9" x14ac:dyDescent="0.35">
      <c r="B37" s="216"/>
      <c r="C37" s="218"/>
      <c r="D37" s="217"/>
      <c r="E37" s="217"/>
      <c r="F37" s="217"/>
      <c r="G37" s="217"/>
      <c r="H37" s="217"/>
    </row>
    <row r="38" spans="2:9" ht="15" thickBot="1" x14ac:dyDescent="0.4">
      <c r="B38" s="216"/>
      <c r="C38" s="218"/>
      <c r="D38" s="217"/>
      <c r="E38" s="217"/>
      <c r="F38" s="217"/>
      <c r="G38" s="217"/>
      <c r="H38" s="217"/>
    </row>
    <row r="39" spans="2:9" ht="16" thickBot="1" x14ac:dyDescent="0.4">
      <c r="B39" s="215"/>
      <c r="C39" s="349" t="s">
        <v>816</v>
      </c>
      <c r="D39" s="350"/>
      <c r="E39" s="350"/>
      <c r="F39" s="350"/>
      <c r="G39" s="351"/>
      <c r="H39" s="217"/>
    </row>
    <row r="40" spans="2:9" ht="31" x14ac:dyDescent="0.35">
      <c r="B40" s="215"/>
      <c r="C40" s="262"/>
      <c r="D40" s="265" t="s">
        <v>515</v>
      </c>
      <c r="E40" s="266" t="s">
        <v>516</v>
      </c>
      <c r="F40" s="266" t="s">
        <v>517</v>
      </c>
      <c r="G40" s="352" t="s">
        <v>420</v>
      </c>
      <c r="H40" s="217"/>
    </row>
    <row r="41" spans="2:9" ht="15.5" x14ac:dyDescent="0.35">
      <c r="B41" s="215"/>
      <c r="C41" s="263"/>
      <c r="D41" s="267" t="s">
        <v>554</v>
      </c>
      <c r="E41" s="239" t="s">
        <v>555</v>
      </c>
      <c r="F41" s="239"/>
      <c r="G41" s="353"/>
      <c r="H41" s="217"/>
    </row>
    <row r="42" spans="2:9" ht="15.5" x14ac:dyDescent="0.35">
      <c r="B42" s="215"/>
      <c r="C42" s="244" t="s">
        <v>433</v>
      </c>
      <c r="D42" s="268">
        <f>'2) Tableau budgétaire 2'!D189</f>
        <v>281221.70872</v>
      </c>
      <c r="E42" s="243">
        <f>'2) Tableau budgétaire 2'!E189</f>
        <v>68652</v>
      </c>
      <c r="F42" s="243">
        <f>'2) Tableau budgétaire 2'!F189</f>
        <v>0</v>
      </c>
      <c r="G42" s="269">
        <f>'2) Tableau budgétaire 2'!G189</f>
        <v>349873.70872</v>
      </c>
      <c r="H42" s="327"/>
      <c r="I42" s="308"/>
    </row>
    <row r="43" spans="2:9" ht="15.5" x14ac:dyDescent="0.35">
      <c r="B43" s="215"/>
      <c r="C43" s="245" t="s">
        <v>434</v>
      </c>
      <c r="D43" s="268">
        <f>'2) Tableau budgétaire 2'!D190</f>
        <v>10000</v>
      </c>
      <c r="E43" s="243">
        <f>'2) Tableau budgétaire 2'!E190</f>
        <v>246120</v>
      </c>
      <c r="F43" s="243">
        <f>'2) Tableau budgétaire 2'!F190</f>
        <v>0</v>
      </c>
      <c r="G43" s="269">
        <f>'2) Tableau budgétaire 2'!G190</f>
        <v>256120</v>
      </c>
      <c r="H43" s="217"/>
      <c r="I43" s="306"/>
    </row>
    <row r="44" spans="2:9" ht="15.5" x14ac:dyDescent="0.35">
      <c r="B44" s="215"/>
      <c r="C44" s="245" t="s">
        <v>435</v>
      </c>
      <c r="D44" s="268">
        <f>'2) Tableau budgétaire 2'!D191</f>
        <v>77500</v>
      </c>
      <c r="E44" s="243">
        <f>'2) Tableau budgétaire 2'!E191</f>
        <v>0</v>
      </c>
      <c r="F44" s="243">
        <f>'2) Tableau budgétaire 2'!F191</f>
        <v>0</v>
      </c>
      <c r="G44" s="269">
        <f>'2) Tableau budgétaire 2'!G191</f>
        <v>77500</v>
      </c>
      <c r="H44" s="217"/>
      <c r="I44" s="306"/>
    </row>
    <row r="45" spans="2:9" ht="15.5" x14ac:dyDescent="0.35">
      <c r="B45" s="215"/>
      <c r="C45" s="246" t="s">
        <v>436</v>
      </c>
      <c r="D45" s="268">
        <f>'2) Tableau budgétaire 2'!D192</f>
        <v>158943.93</v>
      </c>
      <c r="E45" s="243">
        <f>'2) Tableau budgétaire 2'!E192</f>
        <v>115000</v>
      </c>
      <c r="F45" s="243">
        <f>'2) Tableau budgétaire 2'!F192</f>
        <v>0</v>
      </c>
      <c r="G45" s="269">
        <f>'2) Tableau budgétaire 2'!G192</f>
        <v>273943.93</v>
      </c>
      <c r="H45" s="217"/>
      <c r="I45" s="306"/>
    </row>
    <row r="46" spans="2:9" ht="15.5" x14ac:dyDescent="0.35">
      <c r="B46" s="215"/>
      <c r="C46" s="245" t="s">
        <v>437</v>
      </c>
      <c r="D46" s="268">
        <f>'2) Tableau budgétaire 2'!D193</f>
        <v>26400</v>
      </c>
      <c r="E46" s="243">
        <f>'2) Tableau budgétaire 2'!E193</f>
        <v>25000</v>
      </c>
      <c r="F46" s="243">
        <f>'2) Tableau budgétaire 2'!F193</f>
        <v>0</v>
      </c>
      <c r="G46" s="269">
        <f>'2) Tableau budgétaire 2'!G193</f>
        <v>51400</v>
      </c>
      <c r="H46" s="217"/>
      <c r="I46" s="306"/>
    </row>
    <row r="47" spans="2:9" ht="15.5" x14ac:dyDescent="0.35">
      <c r="B47" s="215"/>
      <c r="C47" s="245" t="s">
        <v>438</v>
      </c>
      <c r="D47" s="268">
        <f>'2) Tableau budgétaire 2'!D194</f>
        <v>679760.43900000001</v>
      </c>
      <c r="E47" s="243">
        <f>'2) Tableau budgétaire 2'!E194</f>
        <v>156879</v>
      </c>
      <c r="F47" s="243">
        <f>'2) Tableau budgétaire 2'!F194</f>
        <v>0</v>
      </c>
      <c r="G47" s="269">
        <f>'2) Tableau budgétaire 2'!G194</f>
        <v>836639.43900000001</v>
      </c>
      <c r="H47" s="217"/>
      <c r="I47" s="306"/>
    </row>
    <row r="48" spans="2:9" ht="15.5" x14ac:dyDescent="0.35">
      <c r="B48" s="215"/>
      <c r="C48" s="245" t="s">
        <v>439</v>
      </c>
      <c r="D48" s="268">
        <f>'2) Tableau budgétaire 2'!D195</f>
        <v>275519.71999999997</v>
      </c>
      <c r="E48" s="243">
        <f>'2) Tableau budgétaire 2'!E195</f>
        <v>215451.8</v>
      </c>
      <c r="F48" s="243">
        <f>'2) Tableau budgétaire 2'!F195</f>
        <v>0</v>
      </c>
      <c r="G48" s="269">
        <f>'2) Tableau budgétaire 2'!G195</f>
        <v>490971.51999999996</v>
      </c>
      <c r="H48" s="217"/>
      <c r="I48" s="306"/>
    </row>
    <row r="49" spans="2:9" ht="15.5" x14ac:dyDescent="0.35">
      <c r="B49" s="215"/>
      <c r="C49" s="264" t="s">
        <v>412</v>
      </c>
      <c r="D49" s="268">
        <f>'2) Tableau budgétaire 2'!D196</f>
        <v>1509345.7977199999</v>
      </c>
      <c r="E49" s="243">
        <f>'2) Tableau budgétaire 2'!E196</f>
        <v>827102.8</v>
      </c>
      <c r="F49" s="243">
        <f>'2) Tableau budgétaire 2'!F196</f>
        <v>0</v>
      </c>
      <c r="G49" s="269">
        <f>'2) Tableau budgétaire 2'!G196</f>
        <v>2336448.59772</v>
      </c>
      <c r="H49" s="217"/>
      <c r="I49" s="306"/>
    </row>
    <row r="50" spans="2:9" ht="15.5" x14ac:dyDescent="0.35">
      <c r="B50" s="215"/>
      <c r="C50" s="264" t="s">
        <v>413</v>
      </c>
      <c r="D50" s="268">
        <f>'2) Tableau budgétaire 2'!D197</f>
        <v>105654.2058404</v>
      </c>
      <c r="E50" s="243">
        <f>'2) Tableau budgétaire 2'!E197</f>
        <v>57897.196000000011</v>
      </c>
      <c r="F50" s="243">
        <f>'2) Tableau budgétaire 2'!F197</f>
        <v>0</v>
      </c>
      <c r="G50" s="269">
        <f>'2) Tableau budgétaire 2'!G197</f>
        <v>163551.40184040001</v>
      </c>
      <c r="H50" s="217"/>
      <c r="I50" s="306"/>
    </row>
    <row r="51" spans="2:9" ht="16" thickBot="1" x14ac:dyDescent="0.4">
      <c r="B51" s="215"/>
      <c r="C51" s="330" t="s">
        <v>371</v>
      </c>
      <c r="D51" s="328">
        <f>'2) Tableau budgétaire 2'!D198</f>
        <v>1615000.0035603999</v>
      </c>
      <c r="E51" s="173">
        <f>'2) Tableau budgétaire 2'!E198</f>
        <v>884999.99600000004</v>
      </c>
      <c r="F51" s="173">
        <f>'2) Tableau budgétaire 2'!F198</f>
        <v>0</v>
      </c>
      <c r="G51" s="329">
        <f>'2) Tableau budgétaire 2'!G198</f>
        <v>2499999.9995603999</v>
      </c>
      <c r="H51" s="217"/>
      <c r="I51" s="306"/>
    </row>
    <row r="53" spans="2:9" x14ac:dyDescent="0.35">
      <c r="C53" s="280"/>
      <c r="D53" s="280"/>
      <c r="E53" s="280"/>
      <c r="G53" s="280"/>
    </row>
    <row r="54" spans="2:9" x14ac:dyDescent="0.35">
      <c r="D54" s="280"/>
    </row>
    <row r="55" spans="2:9" x14ac:dyDescent="0.35">
      <c r="D55" s="280"/>
    </row>
  </sheetData>
  <mergeCells count="13">
    <mergeCell ref="B22:C22"/>
    <mergeCell ref="B1:H1"/>
    <mergeCell ref="B2:H2"/>
    <mergeCell ref="B5:C5"/>
    <mergeCell ref="B10:C10"/>
    <mergeCell ref="B18:C18"/>
    <mergeCell ref="B14:C14"/>
    <mergeCell ref="C39:G39"/>
    <mergeCell ref="G40:G41"/>
    <mergeCell ref="B23:C23"/>
    <mergeCell ref="B28:C28"/>
    <mergeCell ref="B29:C29"/>
    <mergeCell ref="B30:C30"/>
  </mergeCells>
  <pageMargins left="0.70866141732283472" right="0.70866141732283472" top="0.74803149606299213" bottom="0.74803149606299213" header="0.31496062992125984" footer="0.31496062992125984"/>
  <pageSetup paperSize="9" scale="59" fitToHeight="2" orientation="landscape" r:id="rId1"/>
  <ignoredErrors>
    <ignoredError sqref="G1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O490"/>
  <sheetViews>
    <sheetView showGridLines="0" showZeros="0" tabSelected="1" topLeftCell="C467" zoomScale="70" zoomScaleNormal="70" workbookViewId="0">
      <selection activeCell="K426" sqref="K426"/>
    </sheetView>
  </sheetViews>
  <sheetFormatPr baseColWidth="10" defaultColWidth="9.1796875" defaultRowHeight="14.5" x14ac:dyDescent="0.35"/>
  <cols>
    <col min="1" max="1" width="9.1796875" style="44"/>
    <col min="2" max="2" width="30.54296875" style="44" customWidth="1"/>
    <col min="3" max="3" width="32.453125" style="44" customWidth="1"/>
    <col min="4" max="5" width="23" style="44" customWidth="1"/>
    <col min="6" max="6" width="19.81640625" style="44" customWidth="1"/>
    <col min="7" max="7" width="18.453125" style="44" customWidth="1"/>
    <col min="8" max="8" width="22.453125" style="44" customWidth="1"/>
    <col min="9" max="9" width="22.453125" style="485" customWidth="1"/>
    <col min="10" max="10" width="22.453125" style="44" customWidth="1"/>
    <col min="11" max="11" width="22.453125" style="195" customWidth="1"/>
    <col min="12" max="12" width="31.453125" style="44" customWidth="1"/>
    <col min="13" max="13" width="18.81640625" style="207" customWidth="1"/>
    <col min="14" max="14" width="11.81640625" style="44" bestFit="1" customWidth="1"/>
    <col min="15" max="15" width="17.54296875" style="44" customWidth="1"/>
    <col min="16" max="16" width="26.453125" style="44" customWidth="1"/>
    <col min="17" max="17" width="22.453125" style="44" customWidth="1"/>
    <col min="18" max="18" width="29.54296875" style="44" customWidth="1"/>
    <col min="19" max="19" width="23.453125" style="44" customWidth="1"/>
    <col min="20" max="20" width="18.453125" style="44" customWidth="1"/>
    <col min="21" max="21" width="17.453125" style="44" customWidth="1"/>
    <col min="22" max="22" width="25.1796875" style="44" customWidth="1"/>
    <col min="23" max="16384" width="9.1796875" style="44"/>
  </cols>
  <sheetData>
    <row r="1" spans="2:15" x14ac:dyDescent="0.35">
      <c r="M1" s="44"/>
    </row>
    <row r="2" spans="2:15" ht="47.25" customHeight="1" x14ac:dyDescent="1">
      <c r="B2" s="383" t="s">
        <v>422</v>
      </c>
      <c r="C2" s="383"/>
      <c r="D2" s="383"/>
      <c r="E2" s="383"/>
      <c r="F2" s="42"/>
      <c r="G2" s="42"/>
      <c r="H2" s="43"/>
      <c r="I2" s="466"/>
      <c r="J2" s="43"/>
      <c r="K2" s="197"/>
      <c r="L2" s="43"/>
      <c r="M2" s="44"/>
    </row>
    <row r="3" spans="2:15" ht="15.5" x14ac:dyDescent="0.35">
      <c r="B3" s="164"/>
      <c r="M3" s="44"/>
    </row>
    <row r="4" spans="2:15" ht="16" thickBot="1" x14ac:dyDescent="0.4">
      <c r="B4" s="47"/>
      <c r="M4" s="44"/>
    </row>
    <row r="5" spans="2:15" ht="36" x14ac:dyDescent="0.8">
      <c r="B5" s="125" t="s">
        <v>5</v>
      </c>
      <c r="C5" s="165"/>
      <c r="D5" s="165"/>
      <c r="E5" s="165"/>
      <c r="F5" s="165"/>
      <c r="G5" s="165"/>
      <c r="H5" s="165"/>
      <c r="I5" s="468"/>
      <c r="J5" s="165"/>
      <c r="K5" s="198"/>
      <c r="L5" s="165"/>
      <c r="M5" s="165"/>
      <c r="N5" s="165"/>
      <c r="O5" s="166"/>
    </row>
    <row r="6" spans="2:15" ht="189" customHeight="1" thickBot="1" x14ac:dyDescent="0.55000000000000004">
      <c r="B6" s="379" t="s">
        <v>469</v>
      </c>
      <c r="C6" s="380"/>
      <c r="D6" s="380"/>
      <c r="E6" s="380"/>
      <c r="F6" s="380"/>
      <c r="G6" s="380"/>
      <c r="H6" s="380"/>
      <c r="I6" s="380"/>
      <c r="J6" s="380"/>
      <c r="K6" s="381"/>
      <c r="L6" s="380"/>
      <c r="M6" s="380"/>
      <c r="N6" s="380"/>
      <c r="O6" s="382"/>
    </row>
    <row r="7" spans="2:15" ht="15.75" customHeight="1" x14ac:dyDescent="0.35">
      <c r="B7" s="48"/>
      <c r="M7" s="44"/>
    </row>
    <row r="8" spans="2:15" ht="15.75" customHeight="1" thickBot="1" x14ac:dyDescent="0.4">
      <c r="M8" s="44"/>
    </row>
    <row r="9" spans="2:15" ht="27" customHeight="1" thickBot="1" x14ac:dyDescent="0.65">
      <c r="B9" s="384" t="s">
        <v>423</v>
      </c>
      <c r="C9" s="385"/>
      <c r="D9" s="385"/>
      <c r="E9" s="385"/>
      <c r="F9" s="385"/>
      <c r="G9" s="385"/>
      <c r="H9" s="386"/>
      <c r="I9" s="467"/>
      <c r="J9" s="336"/>
      <c r="K9" s="199"/>
      <c r="M9" s="44"/>
    </row>
    <row r="10" spans="2:15" x14ac:dyDescent="0.35">
      <c r="M10" s="44"/>
    </row>
    <row r="11" spans="2:15" ht="25.5" customHeight="1" x14ac:dyDescent="0.35">
      <c r="D11" s="49"/>
      <c r="E11" s="49"/>
      <c r="F11" s="49"/>
      <c r="G11" s="49"/>
      <c r="H11" s="46"/>
      <c r="J11" s="46"/>
      <c r="K11" s="196"/>
      <c r="L11" s="45"/>
      <c r="M11" s="45"/>
    </row>
    <row r="12" spans="2:15" ht="135" customHeight="1" x14ac:dyDescent="0.35">
      <c r="B12" s="109" t="s">
        <v>373</v>
      </c>
      <c r="C12" s="109" t="s">
        <v>392</v>
      </c>
      <c r="D12" s="109" t="s">
        <v>521</v>
      </c>
      <c r="E12" s="109" t="s">
        <v>675</v>
      </c>
      <c r="F12" s="109" t="s">
        <v>676</v>
      </c>
      <c r="G12" s="109" t="s">
        <v>12</v>
      </c>
      <c r="H12" s="109" t="s">
        <v>417</v>
      </c>
      <c r="I12" s="391" t="s">
        <v>473</v>
      </c>
      <c r="J12" s="392"/>
      <c r="K12" s="341" t="s">
        <v>12</v>
      </c>
      <c r="L12" s="109" t="s">
        <v>374</v>
      </c>
      <c r="M12" s="272" t="s">
        <v>735</v>
      </c>
    </row>
    <row r="13" spans="2:15" ht="18.75" customHeight="1" x14ac:dyDescent="0.35">
      <c r="B13" s="55"/>
      <c r="C13" s="55"/>
      <c r="D13" s="80" t="s">
        <v>554</v>
      </c>
      <c r="E13" s="80" t="s">
        <v>555</v>
      </c>
      <c r="F13" s="80"/>
      <c r="G13" s="80"/>
      <c r="H13" s="55"/>
      <c r="I13" s="486" t="s">
        <v>554</v>
      </c>
      <c r="J13" s="80" t="s">
        <v>555</v>
      </c>
      <c r="K13" s="80"/>
      <c r="L13" s="55"/>
      <c r="M13" s="55"/>
    </row>
    <row r="14" spans="2:15" ht="15.5" x14ac:dyDescent="0.35">
      <c r="B14" s="105" t="s">
        <v>375</v>
      </c>
      <c r="C14" s="406" t="s">
        <v>800</v>
      </c>
      <c r="D14" s="406"/>
      <c r="E14" s="406"/>
      <c r="F14" s="406"/>
      <c r="G14" s="406"/>
      <c r="H14" s="406"/>
      <c r="I14" s="406"/>
      <c r="J14" s="406"/>
      <c r="K14" s="407"/>
      <c r="L14" s="406"/>
      <c r="M14" s="44">
        <v>0</v>
      </c>
    </row>
    <row r="15" spans="2:15" ht="29.15" customHeight="1" x14ac:dyDescent="0.35">
      <c r="B15" s="105" t="s">
        <v>376</v>
      </c>
      <c r="C15" s="388" t="s">
        <v>801</v>
      </c>
      <c r="D15" s="389"/>
      <c r="E15" s="389"/>
      <c r="F15" s="389"/>
      <c r="G15" s="389"/>
      <c r="H15" s="389"/>
      <c r="I15" s="389"/>
      <c r="J15" s="389"/>
      <c r="K15" s="390"/>
      <c r="L15" s="389"/>
      <c r="M15" s="44"/>
    </row>
    <row r="16" spans="2:15" ht="33.65" customHeight="1" x14ac:dyDescent="0.4">
      <c r="B16" s="368" t="s">
        <v>520</v>
      </c>
      <c r="C16" s="274" t="s">
        <v>563</v>
      </c>
      <c r="D16" s="20">
        <v>30000</v>
      </c>
      <c r="E16" s="20"/>
      <c r="F16" s="20"/>
      <c r="G16" s="139">
        <f>D16+E16+F16</f>
        <v>30000</v>
      </c>
      <c r="H16" s="136">
        <v>0.4</v>
      </c>
      <c r="I16" s="481">
        <v>10000</v>
      </c>
      <c r="J16" s="136"/>
      <c r="K16" s="139">
        <f t="shared" ref="K16:K34" si="0">+I16+J16</f>
        <v>10000</v>
      </c>
      <c r="L16" s="275" t="s">
        <v>740</v>
      </c>
      <c r="M16" s="294">
        <v>6</v>
      </c>
      <c r="O16" s="273"/>
    </row>
    <row r="17" spans="2:15" ht="50.15" customHeight="1" x14ac:dyDescent="0.35">
      <c r="B17" s="371"/>
      <c r="C17" s="274" t="s">
        <v>558</v>
      </c>
      <c r="D17" s="20">
        <v>5000</v>
      </c>
      <c r="E17" s="20"/>
      <c r="F17" s="20"/>
      <c r="G17" s="139">
        <f t="shared" ref="G17:G34" si="1">D17+E17+F17</f>
        <v>5000</v>
      </c>
      <c r="H17" s="136">
        <v>0</v>
      </c>
      <c r="I17" s="137"/>
      <c r="J17" s="136"/>
      <c r="K17" s="139">
        <f t="shared" si="0"/>
        <v>0</v>
      </c>
      <c r="L17" s="275" t="s">
        <v>741</v>
      </c>
      <c r="M17" s="294">
        <v>6</v>
      </c>
      <c r="O17" s="281"/>
    </row>
    <row r="18" spans="2:15" ht="35.15" customHeight="1" x14ac:dyDescent="0.35">
      <c r="B18" s="371"/>
      <c r="C18" s="274" t="s">
        <v>556</v>
      </c>
      <c r="D18" s="20">
        <v>10000</v>
      </c>
      <c r="E18" s="20"/>
      <c r="F18" s="20"/>
      <c r="G18" s="139">
        <f t="shared" si="1"/>
        <v>10000</v>
      </c>
      <c r="H18" s="136">
        <v>0.4</v>
      </c>
      <c r="I18" s="137"/>
      <c r="J18" s="136"/>
      <c r="K18" s="139">
        <f t="shared" si="0"/>
        <v>0</v>
      </c>
      <c r="L18" s="275" t="s">
        <v>742</v>
      </c>
      <c r="M18" s="294">
        <v>6</v>
      </c>
      <c r="O18" s="281"/>
    </row>
    <row r="19" spans="2:15" ht="33" customHeight="1" x14ac:dyDescent="0.35">
      <c r="B19" s="371"/>
      <c r="C19" s="274" t="s">
        <v>557</v>
      </c>
      <c r="D19" s="20">
        <v>5000</v>
      </c>
      <c r="E19" s="20"/>
      <c r="F19" s="20"/>
      <c r="G19" s="139">
        <f t="shared" si="1"/>
        <v>5000</v>
      </c>
      <c r="H19" s="136">
        <v>0.3</v>
      </c>
      <c r="I19" s="137"/>
      <c r="J19" s="136"/>
      <c r="K19" s="139">
        <f t="shared" si="0"/>
        <v>0</v>
      </c>
      <c r="L19" s="275" t="s">
        <v>743</v>
      </c>
      <c r="M19" s="294">
        <v>6</v>
      </c>
      <c r="O19" s="281"/>
    </row>
    <row r="20" spans="2:15" ht="46.5" x14ac:dyDescent="0.35">
      <c r="B20" s="371"/>
      <c r="C20" s="274" t="s">
        <v>565</v>
      </c>
      <c r="D20" s="20">
        <v>10000</v>
      </c>
      <c r="E20" s="20"/>
      <c r="F20" s="20"/>
      <c r="G20" s="139">
        <f t="shared" si="1"/>
        <v>10000</v>
      </c>
      <c r="H20" s="136">
        <v>0.4</v>
      </c>
      <c r="I20" s="137"/>
      <c r="J20" s="136"/>
      <c r="K20" s="139">
        <f t="shared" si="0"/>
        <v>0</v>
      </c>
      <c r="L20" s="275" t="s">
        <v>746</v>
      </c>
      <c r="M20" s="294">
        <v>6</v>
      </c>
    </row>
    <row r="21" spans="2:15" ht="34.4" customHeight="1" x14ac:dyDescent="0.35">
      <c r="B21" s="372"/>
      <c r="C21" s="274"/>
      <c r="D21" s="20"/>
      <c r="E21" s="20"/>
      <c r="F21" s="20"/>
      <c r="G21" s="139"/>
      <c r="H21" s="136"/>
      <c r="I21" s="137"/>
      <c r="J21" s="136"/>
      <c r="K21" s="139">
        <f t="shared" si="0"/>
        <v>0</v>
      </c>
      <c r="L21" s="275"/>
      <c r="M21" s="294"/>
    </row>
    <row r="22" spans="2:15" ht="31.4" customHeight="1" x14ac:dyDescent="0.35">
      <c r="B22" s="368" t="s">
        <v>522</v>
      </c>
      <c r="C22" s="274" t="s">
        <v>566</v>
      </c>
      <c r="D22" s="20">
        <v>30000</v>
      </c>
      <c r="E22" s="20"/>
      <c r="F22" s="20"/>
      <c r="G22" s="139">
        <f t="shared" si="1"/>
        <v>30000</v>
      </c>
      <c r="H22" s="136">
        <v>0.4</v>
      </c>
      <c r="I22" s="481">
        <v>10000</v>
      </c>
      <c r="J22" s="136"/>
      <c r="K22" s="139">
        <f t="shared" si="0"/>
        <v>10000</v>
      </c>
      <c r="L22" s="275" t="s">
        <v>747</v>
      </c>
      <c r="M22" s="294">
        <v>6</v>
      </c>
    </row>
    <row r="23" spans="2:15" ht="31" x14ac:dyDescent="0.35">
      <c r="B23" s="371"/>
      <c r="C23" s="274" t="s">
        <v>559</v>
      </c>
      <c r="D23" s="20">
        <v>15000</v>
      </c>
      <c r="E23" s="20"/>
      <c r="F23" s="20"/>
      <c r="G23" s="139">
        <f t="shared" si="1"/>
        <v>15000</v>
      </c>
      <c r="H23" s="136">
        <v>0.3</v>
      </c>
      <c r="I23" s="137"/>
      <c r="J23" s="136"/>
      <c r="K23" s="139">
        <f t="shared" si="0"/>
        <v>0</v>
      </c>
      <c r="L23" s="275" t="s">
        <v>748</v>
      </c>
      <c r="M23" s="294">
        <v>6</v>
      </c>
      <c r="O23" s="281"/>
    </row>
    <row r="24" spans="2:15" ht="46.5" x14ac:dyDescent="0.35">
      <c r="B24" s="371"/>
      <c r="C24" s="274" t="s">
        <v>560</v>
      </c>
      <c r="D24" s="20">
        <v>20000</v>
      </c>
      <c r="E24" s="20"/>
      <c r="F24" s="20"/>
      <c r="G24" s="139">
        <f t="shared" si="1"/>
        <v>20000</v>
      </c>
      <c r="H24" s="136">
        <v>0.4</v>
      </c>
      <c r="I24" s="481">
        <v>10000</v>
      </c>
      <c r="J24" s="136"/>
      <c r="K24" s="139">
        <f t="shared" si="0"/>
        <v>10000</v>
      </c>
      <c r="L24" s="275" t="s">
        <v>749</v>
      </c>
      <c r="M24" s="294">
        <v>6</v>
      </c>
      <c r="O24" s="281"/>
    </row>
    <row r="25" spans="2:15" ht="46.5" x14ac:dyDescent="0.35">
      <c r="B25" s="372"/>
      <c r="C25" s="274" t="s">
        <v>561</v>
      </c>
      <c r="D25" s="20">
        <v>8000</v>
      </c>
      <c r="E25" s="20"/>
      <c r="F25" s="20"/>
      <c r="G25" s="139">
        <f t="shared" si="1"/>
        <v>8000</v>
      </c>
      <c r="H25" s="136">
        <v>0.4</v>
      </c>
      <c r="I25" s="137"/>
      <c r="J25" s="136"/>
      <c r="K25" s="139">
        <f t="shared" si="0"/>
        <v>0</v>
      </c>
      <c r="L25" s="275" t="s">
        <v>750</v>
      </c>
      <c r="M25" s="294">
        <v>6</v>
      </c>
    </row>
    <row r="26" spans="2:15" ht="47.15" customHeight="1" x14ac:dyDescent="0.35">
      <c r="B26" s="368" t="s">
        <v>523</v>
      </c>
      <c r="C26" s="274" t="s">
        <v>567</v>
      </c>
      <c r="D26" s="20">
        <v>20000</v>
      </c>
      <c r="E26" s="20"/>
      <c r="F26" s="20"/>
      <c r="G26" s="139">
        <f t="shared" si="1"/>
        <v>20000</v>
      </c>
      <c r="H26" s="136">
        <v>0.3</v>
      </c>
      <c r="I26" s="137"/>
      <c r="J26" s="136"/>
      <c r="K26" s="139">
        <f t="shared" si="0"/>
        <v>0</v>
      </c>
      <c r="L26" s="275" t="s">
        <v>751</v>
      </c>
      <c r="M26" s="294">
        <v>6</v>
      </c>
    </row>
    <row r="27" spans="2:15" ht="46.5" x14ac:dyDescent="0.35">
      <c r="B27" s="371"/>
      <c r="C27" s="274" t="s">
        <v>699</v>
      </c>
      <c r="D27" s="20">
        <v>4000</v>
      </c>
      <c r="E27" s="20"/>
      <c r="F27" s="20"/>
      <c r="G27" s="139">
        <f t="shared" si="1"/>
        <v>4000</v>
      </c>
      <c r="H27" s="136">
        <v>0.3</v>
      </c>
      <c r="I27" s="137"/>
      <c r="J27" s="136"/>
      <c r="K27" s="139">
        <f t="shared" si="0"/>
        <v>0</v>
      </c>
      <c r="L27" s="275" t="s">
        <v>752</v>
      </c>
      <c r="M27" s="294">
        <v>6</v>
      </c>
      <c r="O27" s="281"/>
    </row>
    <row r="28" spans="2:15" ht="31" x14ac:dyDescent="0.35">
      <c r="B28" s="371"/>
      <c r="C28" s="274" t="s">
        <v>590</v>
      </c>
      <c r="D28" s="20">
        <v>5000</v>
      </c>
      <c r="E28" s="20"/>
      <c r="F28" s="20"/>
      <c r="G28" s="139">
        <f t="shared" si="1"/>
        <v>5000</v>
      </c>
      <c r="H28" s="136">
        <v>0.4</v>
      </c>
      <c r="I28" s="137"/>
      <c r="J28" s="136"/>
      <c r="K28" s="139">
        <f t="shared" si="0"/>
        <v>0</v>
      </c>
      <c r="L28" s="275" t="s">
        <v>753</v>
      </c>
      <c r="M28" s="294">
        <v>6</v>
      </c>
    </row>
    <row r="29" spans="2:15" ht="15.5" x14ac:dyDescent="0.35">
      <c r="B29" s="372"/>
      <c r="C29" s="19"/>
      <c r="D29" s="20"/>
      <c r="E29" s="20"/>
      <c r="F29" s="20"/>
      <c r="G29" s="139">
        <f t="shared" si="1"/>
        <v>0</v>
      </c>
      <c r="H29" s="136"/>
      <c r="I29" s="137"/>
      <c r="J29" s="136"/>
      <c r="K29" s="139">
        <f t="shared" si="0"/>
        <v>0</v>
      </c>
      <c r="L29" s="123"/>
      <c r="M29" s="294"/>
    </row>
    <row r="30" spans="2:15" ht="15.5" x14ac:dyDescent="0.35">
      <c r="B30" s="368" t="s">
        <v>478</v>
      </c>
      <c r="C30" s="19"/>
      <c r="D30" s="20"/>
      <c r="E30" s="20"/>
      <c r="F30" s="20"/>
      <c r="G30" s="139">
        <f t="shared" si="1"/>
        <v>0</v>
      </c>
      <c r="H30" s="136"/>
      <c r="I30" s="137"/>
      <c r="J30" s="136"/>
      <c r="K30" s="139">
        <f t="shared" si="0"/>
        <v>0</v>
      </c>
      <c r="L30" s="123"/>
      <c r="M30" s="212"/>
    </row>
    <row r="31" spans="2:15" ht="15.5" x14ac:dyDescent="0.35">
      <c r="B31" s="369"/>
      <c r="C31" s="19"/>
      <c r="D31" s="20"/>
      <c r="E31" s="20"/>
      <c r="F31" s="20"/>
      <c r="G31" s="139">
        <f t="shared" si="1"/>
        <v>0</v>
      </c>
      <c r="H31" s="136"/>
      <c r="I31" s="137"/>
      <c r="J31" s="136"/>
      <c r="K31" s="139">
        <f t="shared" si="0"/>
        <v>0</v>
      </c>
      <c r="L31" s="123"/>
      <c r="M31" s="212"/>
    </row>
    <row r="32" spans="2:15" ht="15.5" x14ac:dyDescent="0.35">
      <c r="B32" s="369"/>
      <c r="C32" s="19"/>
      <c r="D32" s="20"/>
      <c r="E32" s="20"/>
      <c r="F32" s="20"/>
      <c r="G32" s="139">
        <f t="shared" si="1"/>
        <v>0</v>
      </c>
      <c r="H32" s="136"/>
      <c r="I32" s="137"/>
      <c r="J32" s="136"/>
      <c r="K32" s="139">
        <f t="shared" si="0"/>
        <v>0</v>
      </c>
      <c r="L32" s="123"/>
      <c r="M32" s="212"/>
    </row>
    <row r="33" spans="1:15" ht="15.5" x14ac:dyDescent="0.35">
      <c r="B33" s="369"/>
      <c r="C33" s="19"/>
      <c r="D33" s="20"/>
      <c r="E33" s="20"/>
      <c r="F33" s="20"/>
      <c r="G33" s="139">
        <f t="shared" si="1"/>
        <v>0</v>
      </c>
      <c r="H33" s="136"/>
      <c r="I33" s="137"/>
      <c r="J33" s="136"/>
      <c r="K33" s="139">
        <f t="shared" si="0"/>
        <v>0</v>
      </c>
      <c r="L33" s="123"/>
      <c r="M33" s="212"/>
    </row>
    <row r="34" spans="1:15" ht="15.5" x14ac:dyDescent="0.35">
      <c r="B34" s="370"/>
      <c r="C34" s="19"/>
      <c r="D34" s="20"/>
      <c r="E34" s="20"/>
      <c r="F34" s="20"/>
      <c r="G34" s="139">
        <f t="shared" si="1"/>
        <v>0</v>
      </c>
      <c r="H34" s="136"/>
      <c r="I34" s="137"/>
      <c r="J34" s="136"/>
      <c r="K34" s="139">
        <f t="shared" si="0"/>
        <v>0</v>
      </c>
      <c r="L34" s="123"/>
      <c r="M34" s="212"/>
    </row>
    <row r="35" spans="1:15" ht="15.5" x14ac:dyDescent="0.35">
      <c r="A35" s="45"/>
      <c r="C35" s="106" t="s">
        <v>379</v>
      </c>
      <c r="D35" s="22">
        <f>SUM(D16:D34)</f>
        <v>162000</v>
      </c>
      <c r="E35" s="22">
        <f>SUM(E16:E34)</f>
        <v>0</v>
      </c>
      <c r="F35" s="22">
        <f>SUM(F16:F34)</f>
        <v>0</v>
      </c>
      <c r="G35" s="22">
        <f>SUM(G16:G34)</f>
        <v>162000</v>
      </c>
      <c r="H35" s="126">
        <f>(H16*G16)+(H17*G17)+(H18*G18)+(H19*G19)+(H20*G20)+(H21*G21)+(H22*G22)+(H23*G23)+(H24*G24)+(H25*G25)+(H26*G26)+(H27*G27)+(H28*G28)+(H29*G29)+(H30*G30)+(H31*G31)+(H32*G32)+(H33*G33)+(H34*G34)</f>
        <v>58400</v>
      </c>
      <c r="I35" s="480"/>
      <c r="J35" s="126"/>
      <c r="K35" s="126">
        <f>SUM(K16:K34)</f>
        <v>30000</v>
      </c>
      <c r="L35" s="124"/>
      <c r="M35" s="213"/>
    </row>
    <row r="36" spans="1:15" ht="39" customHeight="1" x14ac:dyDescent="0.35">
      <c r="A36" s="45"/>
      <c r="B36" s="105" t="s">
        <v>377</v>
      </c>
      <c r="C36" s="387" t="s">
        <v>524</v>
      </c>
      <c r="D36" s="374"/>
      <c r="E36" s="374"/>
      <c r="F36" s="374"/>
      <c r="G36" s="374"/>
      <c r="H36" s="374"/>
      <c r="I36" s="374"/>
      <c r="J36" s="374"/>
      <c r="K36" s="375"/>
      <c r="L36" s="374"/>
      <c r="M36" s="214"/>
    </row>
    <row r="37" spans="1:15" ht="33" customHeight="1" x14ac:dyDescent="0.35">
      <c r="A37" s="45"/>
      <c r="B37" s="368" t="s">
        <v>798</v>
      </c>
      <c r="C37" s="274" t="s">
        <v>570</v>
      </c>
      <c r="D37" s="20">
        <v>15000</v>
      </c>
      <c r="E37" s="20"/>
      <c r="F37" s="20"/>
      <c r="G37" s="139">
        <f t="shared" ref="G37:G61" si="2">D37+E37+F37</f>
        <v>15000</v>
      </c>
      <c r="H37" s="136">
        <v>0.4</v>
      </c>
      <c r="I37" s="481">
        <v>15000</v>
      </c>
      <c r="J37" s="136"/>
      <c r="K37" s="139">
        <f t="shared" ref="K37:K61" si="3">+I37+J37</f>
        <v>15000</v>
      </c>
      <c r="L37" s="275" t="s">
        <v>754</v>
      </c>
      <c r="M37" s="294">
        <v>6</v>
      </c>
      <c r="O37" s="276"/>
    </row>
    <row r="38" spans="1:15" ht="31" x14ac:dyDescent="0.35">
      <c r="A38" s="45"/>
      <c r="B38" s="369"/>
      <c r="C38" s="274" t="s">
        <v>572</v>
      </c>
      <c r="D38" s="20">
        <v>5000</v>
      </c>
      <c r="E38" s="20"/>
      <c r="F38" s="20"/>
      <c r="G38" s="139">
        <f t="shared" si="2"/>
        <v>5000</v>
      </c>
      <c r="H38" s="136">
        <v>0.4</v>
      </c>
      <c r="I38" s="481">
        <v>5000</v>
      </c>
      <c r="J38" s="136"/>
      <c r="K38" s="139">
        <f t="shared" si="3"/>
        <v>5000</v>
      </c>
      <c r="L38" s="275" t="s">
        <v>573</v>
      </c>
      <c r="M38" s="294">
        <v>6</v>
      </c>
      <c r="O38" s="281"/>
    </row>
    <row r="39" spans="1:15" ht="46.5" x14ac:dyDescent="0.35">
      <c r="A39" s="45"/>
      <c r="B39" s="370"/>
      <c r="C39" s="274" t="s">
        <v>571</v>
      </c>
      <c r="D39" s="20">
        <v>4000</v>
      </c>
      <c r="E39" s="20"/>
      <c r="F39" s="20"/>
      <c r="G39" s="139">
        <f t="shared" si="2"/>
        <v>4000</v>
      </c>
      <c r="H39" s="136">
        <v>0.3</v>
      </c>
      <c r="I39" s="137"/>
      <c r="J39" s="136"/>
      <c r="K39" s="139">
        <f t="shared" si="3"/>
        <v>0</v>
      </c>
      <c r="L39" s="275" t="s">
        <v>755</v>
      </c>
      <c r="M39" s="294">
        <v>6</v>
      </c>
      <c r="O39" s="281"/>
    </row>
    <row r="40" spans="1:15" ht="31" x14ac:dyDescent="0.35">
      <c r="A40" s="45"/>
      <c r="B40" s="368" t="s">
        <v>525</v>
      </c>
      <c r="C40" s="274" t="s">
        <v>574</v>
      </c>
      <c r="D40" s="20">
        <v>13000</v>
      </c>
      <c r="E40" s="20"/>
      <c r="F40" s="20"/>
      <c r="G40" s="139">
        <f t="shared" si="2"/>
        <v>13000</v>
      </c>
      <c r="H40" s="136">
        <v>0.3</v>
      </c>
      <c r="I40" s="481">
        <v>13000</v>
      </c>
      <c r="J40" s="136"/>
      <c r="K40" s="139">
        <f t="shared" si="3"/>
        <v>13000</v>
      </c>
      <c r="L40" s="275" t="s">
        <v>751</v>
      </c>
      <c r="M40" s="294">
        <v>6</v>
      </c>
    </row>
    <row r="41" spans="1:15" ht="46.5" x14ac:dyDescent="0.35">
      <c r="A41" s="45"/>
      <c r="B41" s="369"/>
      <c r="C41" s="274" t="s">
        <v>701</v>
      </c>
      <c r="D41" s="20">
        <v>45000</v>
      </c>
      <c r="E41" s="20"/>
      <c r="F41" s="20"/>
      <c r="G41" s="139">
        <f t="shared" ref="G41:G42" si="4">D41+E41+F41</f>
        <v>45000</v>
      </c>
      <c r="H41" s="136">
        <v>0.3</v>
      </c>
      <c r="I41" s="481">
        <v>10000</v>
      </c>
      <c r="J41" s="136"/>
      <c r="K41" s="139">
        <f t="shared" si="3"/>
        <v>10000</v>
      </c>
      <c r="L41" s="275" t="s">
        <v>756</v>
      </c>
      <c r="M41" s="294">
        <v>6</v>
      </c>
      <c r="O41" s="281"/>
    </row>
    <row r="42" spans="1:15" ht="31" x14ac:dyDescent="0.35">
      <c r="A42" s="45"/>
      <c r="B42" s="369"/>
      <c r="C42" s="274" t="s">
        <v>702</v>
      </c>
      <c r="D42" s="20">
        <v>20000</v>
      </c>
      <c r="E42" s="20"/>
      <c r="F42" s="20"/>
      <c r="G42" s="139">
        <f t="shared" si="4"/>
        <v>20000</v>
      </c>
      <c r="H42" s="136">
        <v>0.3</v>
      </c>
      <c r="I42" s="481">
        <v>10000</v>
      </c>
      <c r="J42" s="136"/>
      <c r="K42" s="139">
        <f t="shared" si="3"/>
        <v>10000</v>
      </c>
      <c r="L42" s="275" t="s">
        <v>757</v>
      </c>
      <c r="M42" s="294">
        <v>6</v>
      </c>
    </row>
    <row r="43" spans="1:15" ht="31.4" customHeight="1" x14ac:dyDescent="0.35">
      <c r="A43" s="45"/>
      <c r="B43" s="368" t="s">
        <v>526</v>
      </c>
      <c r="C43" s="274" t="s">
        <v>703</v>
      </c>
      <c r="D43" s="20">
        <v>10000</v>
      </c>
      <c r="E43" s="20"/>
      <c r="F43" s="20"/>
      <c r="G43" s="139">
        <f t="shared" si="2"/>
        <v>10000</v>
      </c>
      <c r="H43" s="136">
        <v>0.3</v>
      </c>
      <c r="I43" s="137"/>
      <c r="J43" s="136"/>
      <c r="K43" s="139">
        <f t="shared" si="3"/>
        <v>0</v>
      </c>
      <c r="L43" s="275" t="s">
        <v>758</v>
      </c>
      <c r="M43" s="294">
        <v>6</v>
      </c>
    </row>
    <row r="44" spans="1:15" ht="46.5" x14ac:dyDescent="0.35">
      <c r="A44" s="45"/>
      <c r="B44" s="369"/>
      <c r="C44" s="274" t="s">
        <v>562</v>
      </c>
      <c r="D44" s="20">
        <f>15000+15000</f>
        <v>30000</v>
      </c>
      <c r="E44" s="20"/>
      <c r="F44" s="20"/>
      <c r="G44" s="139">
        <f t="shared" si="2"/>
        <v>30000</v>
      </c>
      <c r="H44" s="136">
        <v>0.3</v>
      </c>
      <c r="I44" s="137"/>
      <c r="J44" s="136"/>
      <c r="K44" s="139">
        <f t="shared" si="3"/>
        <v>0</v>
      </c>
      <c r="L44" s="275" t="s">
        <v>751</v>
      </c>
      <c r="M44" s="294">
        <v>6</v>
      </c>
    </row>
    <row r="45" spans="1:15" ht="46.5" x14ac:dyDescent="0.35">
      <c r="A45" s="45"/>
      <c r="B45" s="369"/>
      <c r="C45" s="274" t="s">
        <v>576</v>
      </c>
      <c r="D45" s="283">
        <f>10000+10000</f>
        <v>20000</v>
      </c>
      <c r="E45" s="20"/>
      <c r="F45" s="20"/>
      <c r="G45" s="139">
        <f t="shared" si="2"/>
        <v>20000</v>
      </c>
      <c r="H45" s="136">
        <v>0.3</v>
      </c>
      <c r="I45" s="481">
        <v>20000</v>
      </c>
      <c r="J45" s="136"/>
      <c r="K45" s="139">
        <f t="shared" si="3"/>
        <v>20000</v>
      </c>
      <c r="L45" s="275" t="s">
        <v>759</v>
      </c>
      <c r="M45" s="294">
        <v>6</v>
      </c>
      <c r="O45" s="281"/>
    </row>
    <row r="46" spans="1:15" ht="15.5" x14ac:dyDescent="0.35">
      <c r="A46" s="45"/>
      <c r="B46" s="370"/>
      <c r="C46" s="19"/>
      <c r="D46" s="20"/>
      <c r="E46" s="20"/>
      <c r="F46" s="20"/>
      <c r="G46" s="139">
        <f t="shared" si="2"/>
        <v>0</v>
      </c>
      <c r="H46" s="136"/>
      <c r="I46" s="137"/>
      <c r="J46" s="136"/>
      <c r="K46" s="139">
        <f t="shared" si="3"/>
        <v>0</v>
      </c>
      <c r="L46" s="123"/>
      <c r="M46" s="294"/>
    </row>
    <row r="47" spans="1:15" ht="31.4" customHeight="1" x14ac:dyDescent="0.35">
      <c r="A47" s="45"/>
      <c r="B47" s="368" t="s">
        <v>527</v>
      </c>
      <c r="C47" s="274" t="s">
        <v>580</v>
      </c>
      <c r="D47" s="20">
        <v>25000</v>
      </c>
      <c r="E47" s="20"/>
      <c r="F47" s="20"/>
      <c r="G47" s="139">
        <f t="shared" si="2"/>
        <v>25000</v>
      </c>
      <c r="H47" s="136">
        <v>0.3</v>
      </c>
      <c r="I47" s="137"/>
      <c r="J47" s="136"/>
      <c r="K47" s="139">
        <f t="shared" si="3"/>
        <v>0</v>
      </c>
      <c r="L47" s="275" t="s">
        <v>751</v>
      </c>
      <c r="M47" s="294">
        <v>6</v>
      </c>
    </row>
    <row r="48" spans="1:15" ht="31" x14ac:dyDescent="0.35">
      <c r="A48" s="45"/>
      <c r="B48" s="369"/>
      <c r="C48" s="274" t="s">
        <v>578</v>
      </c>
      <c r="D48" s="20">
        <v>10000</v>
      </c>
      <c r="E48" s="20"/>
      <c r="F48" s="20"/>
      <c r="G48" s="139">
        <f t="shared" si="2"/>
        <v>10000</v>
      </c>
      <c r="H48" s="136">
        <v>0.3</v>
      </c>
      <c r="I48" s="137"/>
      <c r="J48" s="136"/>
      <c r="K48" s="139">
        <f t="shared" si="3"/>
        <v>0</v>
      </c>
      <c r="L48" s="275" t="s">
        <v>760</v>
      </c>
      <c r="M48" s="294">
        <v>6</v>
      </c>
      <c r="O48" s="281"/>
    </row>
    <row r="49" spans="1:15" ht="46.5" x14ac:dyDescent="0.35">
      <c r="A49" s="45"/>
      <c r="B49" s="369"/>
      <c r="C49" s="274" t="s">
        <v>704</v>
      </c>
      <c r="D49" s="20">
        <v>5000</v>
      </c>
      <c r="E49" s="20"/>
      <c r="F49" s="20"/>
      <c r="G49" s="139">
        <f t="shared" si="2"/>
        <v>5000</v>
      </c>
      <c r="H49" s="136">
        <v>0.3</v>
      </c>
      <c r="I49" s="137"/>
      <c r="J49" s="136"/>
      <c r="K49" s="139">
        <f t="shared" si="3"/>
        <v>0</v>
      </c>
      <c r="L49" s="275" t="s">
        <v>761</v>
      </c>
      <c r="M49" s="294">
        <v>6</v>
      </c>
    </row>
    <row r="50" spans="1:15" ht="15.5" x14ac:dyDescent="0.35">
      <c r="A50" s="45"/>
      <c r="B50" s="369"/>
      <c r="C50" s="19"/>
      <c r="D50" s="20"/>
      <c r="E50" s="20"/>
      <c r="F50" s="20"/>
      <c r="G50" s="139">
        <f t="shared" si="2"/>
        <v>0</v>
      </c>
      <c r="H50" s="136"/>
      <c r="I50" s="137"/>
      <c r="J50" s="136"/>
      <c r="K50" s="139">
        <f t="shared" si="3"/>
        <v>0</v>
      </c>
      <c r="L50" s="275"/>
      <c r="M50" s="294"/>
    </row>
    <row r="51" spans="1:15" ht="15.5" x14ac:dyDescent="0.35">
      <c r="A51" s="45"/>
      <c r="B51" s="370"/>
      <c r="C51" s="19"/>
      <c r="D51" s="20"/>
      <c r="E51" s="20"/>
      <c r="F51" s="20"/>
      <c r="G51" s="139">
        <f t="shared" si="2"/>
        <v>0</v>
      </c>
      <c r="H51" s="136"/>
      <c r="I51" s="137"/>
      <c r="J51" s="136"/>
      <c r="K51" s="139">
        <f t="shared" si="3"/>
        <v>0</v>
      </c>
      <c r="L51" s="123"/>
      <c r="M51" s="294"/>
    </row>
    <row r="52" spans="1:15" ht="31.4" customHeight="1" x14ac:dyDescent="0.35">
      <c r="A52" s="45"/>
      <c r="B52" s="368" t="s">
        <v>528</v>
      </c>
      <c r="C52" s="274" t="s">
        <v>581</v>
      </c>
      <c r="D52" s="20">
        <v>25000</v>
      </c>
      <c r="E52" s="20"/>
      <c r="F52" s="20"/>
      <c r="G52" s="139">
        <f t="shared" si="2"/>
        <v>25000</v>
      </c>
      <c r="H52" s="136">
        <v>0.4</v>
      </c>
      <c r="I52" s="137"/>
      <c r="J52" s="136"/>
      <c r="K52" s="139">
        <f t="shared" si="3"/>
        <v>0</v>
      </c>
      <c r="L52" s="275" t="s">
        <v>751</v>
      </c>
      <c r="M52" s="294">
        <v>6</v>
      </c>
    </row>
    <row r="53" spans="1:15" ht="31" x14ac:dyDescent="0.35">
      <c r="A53" s="45"/>
      <c r="B53" s="369"/>
      <c r="C53" s="274" t="s">
        <v>578</v>
      </c>
      <c r="D53" s="20">
        <v>9000</v>
      </c>
      <c r="E53" s="20"/>
      <c r="F53" s="20"/>
      <c r="G53" s="139">
        <f t="shared" si="2"/>
        <v>9000</v>
      </c>
      <c r="H53" s="136">
        <v>0.3</v>
      </c>
      <c r="I53" s="137"/>
      <c r="J53" s="136"/>
      <c r="K53" s="139">
        <f t="shared" si="3"/>
        <v>0</v>
      </c>
      <c r="L53" s="275" t="s">
        <v>760</v>
      </c>
      <c r="M53" s="294">
        <v>6</v>
      </c>
      <c r="O53" s="281"/>
    </row>
    <row r="54" spans="1:15" ht="46.5" x14ac:dyDescent="0.35">
      <c r="A54" s="45"/>
      <c r="B54" s="369"/>
      <c r="C54" s="274" t="s">
        <v>579</v>
      </c>
      <c r="D54" s="20">
        <v>5000</v>
      </c>
      <c r="E54" s="20"/>
      <c r="F54" s="20"/>
      <c r="G54" s="139">
        <f t="shared" si="2"/>
        <v>5000</v>
      </c>
      <c r="H54" s="136">
        <v>0.3</v>
      </c>
      <c r="I54" s="137"/>
      <c r="J54" s="136"/>
      <c r="K54" s="139">
        <f t="shared" si="3"/>
        <v>0</v>
      </c>
      <c r="L54" s="275" t="s">
        <v>761</v>
      </c>
      <c r="M54" s="294">
        <v>6</v>
      </c>
    </row>
    <row r="55" spans="1:15" ht="15.5" x14ac:dyDescent="0.35">
      <c r="A55" s="45"/>
      <c r="B55" s="369"/>
      <c r="C55" s="19"/>
      <c r="D55" s="20"/>
      <c r="E55" s="20"/>
      <c r="F55" s="20"/>
      <c r="G55" s="139">
        <f t="shared" si="2"/>
        <v>0</v>
      </c>
      <c r="H55" s="136"/>
      <c r="I55" s="137"/>
      <c r="J55" s="136"/>
      <c r="K55" s="139">
        <f t="shared" si="3"/>
        <v>0</v>
      </c>
      <c r="L55" s="123"/>
      <c r="M55" s="294"/>
    </row>
    <row r="56" spans="1:15" ht="15.5" x14ac:dyDescent="0.35">
      <c r="A56" s="45"/>
      <c r="B56" s="370"/>
      <c r="C56" s="19"/>
      <c r="D56" s="20"/>
      <c r="E56" s="20"/>
      <c r="F56" s="20"/>
      <c r="G56" s="139">
        <f t="shared" si="2"/>
        <v>0</v>
      </c>
      <c r="H56" s="136"/>
      <c r="I56" s="137"/>
      <c r="J56" s="136"/>
      <c r="K56" s="139">
        <f t="shared" si="3"/>
        <v>0</v>
      </c>
      <c r="L56" s="123"/>
      <c r="M56" s="294"/>
    </row>
    <row r="57" spans="1:15" ht="51.65" customHeight="1" x14ac:dyDescent="0.35">
      <c r="A57" s="45"/>
      <c r="B57" s="368" t="s">
        <v>529</v>
      </c>
      <c r="C57" s="274" t="s">
        <v>582</v>
      </c>
      <c r="D57" s="20">
        <v>30000</v>
      </c>
      <c r="E57" s="20"/>
      <c r="F57" s="20"/>
      <c r="G57" s="139">
        <f t="shared" si="2"/>
        <v>30000</v>
      </c>
      <c r="H57" s="136">
        <v>0.4</v>
      </c>
      <c r="I57" s="137"/>
      <c r="J57" s="136"/>
      <c r="K57" s="139">
        <f t="shared" si="3"/>
        <v>0</v>
      </c>
      <c r="L57" s="275" t="s">
        <v>762</v>
      </c>
      <c r="M57" s="294">
        <v>6</v>
      </c>
      <c r="O57" s="281"/>
    </row>
    <row r="58" spans="1:15" ht="15.5" x14ac:dyDescent="0.35">
      <c r="A58" s="45"/>
      <c r="B58" s="369"/>
      <c r="C58" s="19"/>
      <c r="D58" s="20"/>
      <c r="E58" s="20"/>
      <c r="F58" s="20"/>
      <c r="G58" s="139">
        <f t="shared" si="2"/>
        <v>0</v>
      </c>
      <c r="H58" s="136"/>
      <c r="I58" s="137"/>
      <c r="J58" s="136"/>
      <c r="K58" s="139">
        <f t="shared" si="3"/>
        <v>0</v>
      </c>
      <c r="L58" s="123"/>
      <c r="M58" s="294"/>
    </row>
    <row r="59" spans="1:15" ht="15.5" x14ac:dyDescent="0.35">
      <c r="A59" s="45"/>
      <c r="B59" s="369"/>
      <c r="C59" s="19"/>
      <c r="D59" s="20"/>
      <c r="E59" s="20"/>
      <c r="F59" s="20"/>
      <c r="G59" s="139">
        <f t="shared" si="2"/>
        <v>0</v>
      </c>
      <c r="H59" s="136"/>
      <c r="I59" s="137"/>
      <c r="J59" s="136"/>
      <c r="K59" s="139">
        <f t="shared" si="3"/>
        <v>0</v>
      </c>
      <c r="L59" s="123"/>
      <c r="M59" s="294"/>
    </row>
    <row r="60" spans="1:15" ht="15.5" x14ac:dyDescent="0.35">
      <c r="A60" s="45"/>
      <c r="B60" s="369"/>
      <c r="C60" s="54"/>
      <c r="D60" s="20"/>
      <c r="E60" s="20"/>
      <c r="F60" s="20"/>
      <c r="G60" s="139">
        <f t="shared" si="2"/>
        <v>0</v>
      </c>
      <c r="H60" s="137"/>
      <c r="I60" s="137"/>
      <c r="J60" s="137"/>
      <c r="K60" s="139">
        <f t="shared" si="3"/>
        <v>0</v>
      </c>
      <c r="L60" s="124"/>
      <c r="M60" s="294"/>
    </row>
    <row r="61" spans="1:15" ht="15.5" x14ac:dyDescent="0.35">
      <c r="A61" s="45"/>
      <c r="B61" s="370"/>
      <c r="C61" s="54"/>
      <c r="D61" s="20"/>
      <c r="E61" s="20"/>
      <c r="F61" s="20"/>
      <c r="G61" s="139">
        <f t="shared" si="2"/>
        <v>0</v>
      </c>
      <c r="H61" s="137"/>
      <c r="I61" s="137"/>
      <c r="J61" s="137"/>
      <c r="K61" s="139">
        <f t="shared" si="3"/>
        <v>0</v>
      </c>
      <c r="L61" s="124"/>
      <c r="M61" s="294"/>
    </row>
    <row r="62" spans="1:15" ht="15.5" x14ac:dyDescent="0.35">
      <c r="A62" s="45"/>
      <c r="C62" s="106" t="s">
        <v>378</v>
      </c>
      <c r="D62" s="25">
        <f>SUM(D37:D61)</f>
        <v>271000</v>
      </c>
      <c r="E62" s="25">
        <f>SUM(E37:E61)</f>
        <v>0</v>
      </c>
      <c r="F62" s="25">
        <f>SUM(F37:F61)</f>
        <v>0</v>
      </c>
      <c r="G62" s="25">
        <f>SUM(G37:G61)</f>
        <v>271000</v>
      </c>
      <c r="H62" s="126">
        <f>(H37*G37)+(H38*G38)+(H39*G39)+(H40*G40)+(H41*G41)+(H42*G42)+(H43*G43)+(H44*G44)+(H45*G45)+(H46*G46)+(H47*G47)+(H48*G48)+(H49*G49)+(H50*G50)+(H51*G51)+(H52*G52)+(H53*G53)+(H54*G54)+(H55*G55)+(H56*G56)+(H57*G57)+(H58*G58)+(H59*G59)+(H60*G60)+(H61*G61)</f>
        <v>88800</v>
      </c>
      <c r="I62" s="480"/>
      <c r="J62" s="126"/>
      <c r="K62" s="126">
        <f>SUM(K37:K61)</f>
        <v>73000</v>
      </c>
      <c r="L62" s="124"/>
      <c r="M62" s="295"/>
    </row>
    <row r="63" spans="1:15" ht="31.4" customHeight="1" x14ac:dyDescent="0.35">
      <c r="A63" s="45"/>
      <c r="B63" s="105" t="s">
        <v>380</v>
      </c>
      <c r="C63" s="387" t="s">
        <v>802</v>
      </c>
      <c r="D63" s="374"/>
      <c r="E63" s="374"/>
      <c r="F63" s="374"/>
      <c r="G63" s="374"/>
      <c r="H63" s="374"/>
      <c r="I63" s="374"/>
      <c r="J63" s="374"/>
      <c r="K63" s="375"/>
      <c r="L63" s="374"/>
      <c r="M63" s="296"/>
    </row>
    <row r="64" spans="1:15" ht="64.400000000000006" customHeight="1" x14ac:dyDescent="0.35">
      <c r="A64" s="45"/>
      <c r="B64" s="368" t="s">
        <v>530</v>
      </c>
      <c r="C64" s="274" t="s">
        <v>681</v>
      </c>
      <c r="D64" s="20">
        <v>5000</v>
      </c>
      <c r="E64" s="20"/>
      <c r="F64" s="20"/>
      <c r="G64" s="139">
        <f>D64+E64+F64</f>
        <v>5000</v>
      </c>
      <c r="H64" s="136">
        <v>0.4</v>
      </c>
      <c r="I64" s="137"/>
      <c r="J64" s="136"/>
      <c r="K64" s="139">
        <f t="shared" ref="K64:K88" si="5">+I64+J64</f>
        <v>0</v>
      </c>
      <c r="L64" s="275" t="s">
        <v>759</v>
      </c>
      <c r="M64" s="294">
        <v>6</v>
      </c>
    </row>
    <row r="65" spans="1:15" ht="31" x14ac:dyDescent="0.35">
      <c r="A65" s="45"/>
      <c r="B65" s="369"/>
      <c r="C65" s="274" t="s">
        <v>583</v>
      </c>
      <c r="D65" s="20">
        <v>20000</v>
      </c>
      <c r="E65" s="20"/>
      <c r="F65" s="20"/>
      <c r="G65" s="139">
        <f t="shared" ref="G65:G88" si="6">D65+E65+F65</f>
        <v>20000</v>
      </c>
      <c r="H65" s="136">
        <v>0.4</v>
      </c>
      <c r="I65" s="137"/>
      <c r="J65" s="136"/>
      <c r="K65" s="139">
        <f t="shared" si="5"/>
        <v>0</v>
      </c>
      <c r="L65" s="275" t="s">
        <v>751</v>
      </c>
      <c r="M65" s="294">
        <v>6</v>
      </c>
      <c r="O65" s="281"/>
    </row>
    <row r="66" spans="1:15" ht="31" x14ac:dyDescent="0.35">
      <c r="A66" s="45"/>
      <c r="B66" s="369"/>
      <c r="C66" s="274" t="s">
        <v>585</v>
      </c>
      <c r="D66" s="20">
        <v>45430.69</v>
      </c>
      <c r="E66" s="20"/>
      <c r="F66" s="20"/>
      <c r="G66" s="139">
        <f t="shared" si="6"/>
        <v>45430.69</v>
      </c>
      <c r="H66" s="136">
        <v>0.4</v>
      </c>
      <c r="I66" s="137"/>
      <c r="J66" s="136"/>
      <c r="K66" s="139">
        <f t="shared" si="5"/>
        <v>0</v>
      </c>
      <c r="L66" s="275" t="s">
        <v>763</v>
      </c>
      <c r="M66" s="294">
        <v>6</v>
      </c>
      <c r="O66" s="281"/>
    </row>
    <row r="67" spans="1:15" ht="31" x14ac:dyDescent="0.35">
      <c r="A67" s="45"/>
      <c r="B67" s="369"/>
      <c r="C67" s="274" t="s">
        <v>705</v>
      </c>
      <c r="D67" s="20">
        <v>6000</v>
      </c>
      <c r="E67" s="20"/>
      <c r="F67" s="20"/>
      <c r="G67" s="139">
        <f t="shared" si="6"/>
        <v>6000</v>
      </c>
      <c r="H67" s="136">
        <v>0.4</v>
      </c>
      <c r="I67" s="137"/>
      <c r="J67" s="136"/>
      <c r="K67" s="139">
        <f t="shared" si="5"/>
        <v>0</v>
      </c>
      <c r="L67" s="275" t="s">
        <v>753</v>
      </c>
      <c r="M67" s="294">
        <v>6</v>
      </c>
    </row>
    <row r="68" spans="1:15" ht="15.5" x14ac:dyDescent="0.35">
      <c r="A68" s="45"/>
      <c r="B68" s="370"/>
      <c r="C68" s="19"/>
      <c r="D68" s="20"/>
      <c r="E68" s="20"/>
      <c r="F68" s="20"/>
      <c r="G68" s="139">
        <f t="shared" si="6"/>
        <v>0</v>
      </c>
      <c r="H68" s="136"/>
      <c r="I68" s="137"/>
      <c r="J68" s="136"/>
      <c r="K68" s="139">
        <f t="shared" si="5"/>
        <v>0</v>
      </c>
      <c r="L68" s="123"/>
      <c r="M68" s="294"/>
    </row>
    <row r="69" spans="1:15" ht="77.5" x14ac:dyDescent="0.35">
      <c r="A69" s="45"/>
      <c r="B69" s="368" t="s">
        <v>531</v>
      </c>
      <c r="C69" s="274" t="s">
        <v>587</v>
      </c>
      <c r="D69" s="20">
        <v>18000</v>
      </c>
      <c r="E69" s="20"/>
      <c r="F69" s="20"/>
      <c r="G69" s="139">
        <f t="shared" si="6"/>
        <v>18000</v>
      </c>
      <c r="H69" s="136">
        <v>0.4</v>
      </c>
      <c r="I69" s="137"/>
      <c r="J69" s="136"/>
      <c r="K69" s="139">
        <f t="shared" si="5"/>
        <v>0</v>
      </c>
      <c r="L69" s="275" t="s">
        <v>764</v>
      </c>
      <c r="M69" s="294">
        <v>6</v>
      </c>
    </row>
    <row r="70" spans="1:15" ht="31" x14ac:dyDescent="0.35">
      <c r="A70" s="45"/>
      <c r="B70" s="369"/>
      <c r="C70" s="274" t="s">
        <v>588</v>
      </c>
      <c r="D70" s="20">
        <v>10000</v>
      </c>
      <c r="E70" s="20"/>
      <c r="F70" s="20"/>
      <c r="G70" s="139">
        <f t="shared" si="6"/>
        <v>10000</v>
      </c>
      <c r="H70" s="136"/>
      <c r="I70" s="137"/>
      <c r="J70" s="136"/>
      <c r="K70" s="139">
        <f t="shared" si="5"/>
        <v>0</v>
      </c>
      <c r="L70" s="275" t="s">
        <v>765</v>
      </c>
      <c r="M70" s="294">
        <v>6</v>
      </c>
      <c r="O70" s="281"/>
    </row>
    <row r="71" spans="1:15" ht="31" x14ac:dyDescent="0.35">
      <c r="A71" s="45"/>
      <c r="B71" s="369"/>
      <c r="C71" s="274" t="s">
        <v>706</v>
      </c>
      <c r="D71" s="20">
        <v>1500</v>
      </c>
      <c r="E71" s="20"/>
      <c r="F71" s="20"/>
      <c r="G71" s="139">
        <f t="shared" si="6"/>
        <v>1500</v>
      </c>
      <c r="H71" s="136">
        <v>0.4</v>
      </c>
      <c r="I71" s="137"/>
      <c r="J71" s="136"/>
      <c r="K71" s="139">
        <f t="shared" si="5"/>
        <v>0</v>
      </c>
      <c r="L71" s="275" t="s">
        <v>753</v>
      </c>
      <c r="M71" s="294">
        <v>6</v>
      </c>
    </row>
    <row r="72" spans="1:15" ht="15.5" x14ac:dyDescent="0.35">
      <c r="A72" s="45"/>
      <c r="B72" s="369"/>
      <c r="C72" s="19"/>
      <c r="D72" s="20"/>
      <c r="E72" s="20"/>
      <c r="F72" s="20"/>
      <c r="G72" s="139">
        <f t="shared" si="6"/>
        <v>0</v>
      </c>
      <c r="H72" s="136"/>
      <c r="I72" s="137"/>
      <c r="J72" s="136"/>
      <c r="K72" s="139">
        <f t="shared" si="5"/>
        <v>0</v>
      </c>
      <c r="L72" s="123"/>
      <c r="M72" s="294"/>
    </row>
    <row r="73" spans="1:15" ht="15.5" x14ac:dyDescent="0.35">
      <c r="A73" s="45"/>
      <c r="B73" s="370"/>
      <c r="C73" s="19"/>
      <c r="D73" s="20"/>
      <c r="E73" s="20"/>
      <c r="F73" s="20"/>
      <c r="G73" s="139">
        <f t="shared" si="6"/>
        <v>0</v>
      </c>
      <c r="H73" s="136"/>
      <c r="I73" s="137"/>
      <c r="J73" s="136"/>
      <c r="K73" s="139">
        <f t="shared" si="5"/>
        <v>0</v>
      </c>
      <c r="L73" s="123"/>
      <c r="M73" s="294"/>
    </row>
    <row r="74" spans="1:15" ht="32.5" customHeight="1" x14ac:dyDescent="0.35">
      <c r="A74" s="45"/>
      <c r="B74" s="368" t="s">
        <v>532</v>
      </c>
      <c r="C74" s="274" t="s">
        <v>589</v>
      </c>
      <c r="D74" s="20">
        <v>15000</v>
      </c>
      <c r="E74" s="20"/>
      <c r="F74" s="20"/>
      <c r="G74" s="139">
        <f t="shared" si="6"/>
        <v>15000</v>
      </c>
      <c r="H74" s="136">
        <v>0.3</v>
      </c>
      <c r="I74" s="137"/>
      <c r="J74" s="136"/>
      <c r="K74" s="139">
        <f t="shared" si="5"/>
        <v>0</v>
      </c>
      <c r="L74" s="275" t="s">
        <v>766</v>
      </c>
      <c r="M74" s="294">
        <v>6</v>
      </c>
    </row>
    <row r="75" spans="1:15" ht="31" x14ac:dyDescent="0.35">
      <c r="A75" s="45"/>
      <c r="B75" s="369"/>
      <c r="C75" s="274" t="s">
        <v>590</v>
      </c>
      <c r="D75" s="20">
        <v>6500</v>
      </c>
      <c r="E75" s="20"/>
      <c r="F75" s="20"/>
      <c r="G75" s="139">
        <f t="shared" si="6"/>
        <v>6500</v>
      </c>
      <c r="H75" s="136">
        <v>0.4</v>
      </c>
      <c r="I75" s="137"/>
      <c r="J75" s="136"/>
      <c r="K75" s="139">
        <f t="shared" si="5"/>
        <v>0</v>
      </c>
      <c r="L75" s="275" t="s">
        <v>743</v>
      </c>
      <c r="M75" s="294">
        <v>6</v>
      </c>
      <c r="O75" s="281"/>
    </row>
    <row r="76" spans="1:15" ht="15.5" x14ac:dyDescent="0.35">
      <c r="A76" s="45"/>
      <c r="B76" s="369"/>
      <c r="C76" s="19"/>
      <c r="D76" s="20"/>
      <c r="E76" s="20"/>
      <c r="F76" s="20"/>
      <c r="G76" s="139">
        <f t="shared" si="6"/>
        <v>0</v>
      </c>
      <c r="H76" s="136"/>
      <c r="I76" s="137"/>
      <c r="J76" s="136"/>
      <c r="K76" s="139">
        <f t="shared" si="5"/>
        <v>0</v>
      </c>
      <c r="L76" s="123"/>
      <c r="M76" s="294"/>
    </row>
    <row r="77" spans="1:15" ht="15.5" x14ac:dyDescent="0.35">
      <c r="A77" s="45"/>
      <c r="B77" s="369"/>
      <c r="C77" s="19"/>
      <c r="D77" s="20"/>
      <c r="E77" s="20"/>
      <c r="F77" s="20"/>
      <c r="G77" s="139">
        <f t="shared" si="6"/>
        <v>0</v>
      </c>
      <c r="H77" s="136"/>
      <c r="I77" s="137"/>
      <c r="J77" s="136"/>
      <c r="K77" s="139">
        <f t="shared" si="5"/>
        <v>0</v>
      </c>
      <c r="L77" s="123"/>
      <c r="M77" s="294"/>
    </row>
    <row r="78" spans="1:15" ht="15.5" x14ac:dyDescent="0.35">
      <c r="A78" s="45"/>
      <c r="B78" s="370"/>
      <c r="C78" s="19"/>
      <c r="D78" s="20"/>
      <c r="E78" s="20"/>
      <c r="F78" s="20"/>
      <c r="G78" s="139">
        <f t="shared" si="6"/>
        <v>0</v>
      </c>
      <c r="H78" s="136"/>
      <c r="I78" s="137"/>
      <c r="J78" s="136"/>
      <c r="K78" s="139">
        <f t="shared" si="5"/>
        <v>0</v>
      </c>
      <c r="L78" s="123"/>
      <c r="M78" s="294"/>
    </row>
    <row r="79" spans="1:15" ht="30" customHeight="1" x14ac:dyDescent="0.35">
      <c r="A79" s="45"/>
      <c r="B79" s="368" t="s">
        <v>533</v>
      </c>
      <c r="C79" s="274" t="s">
        <v>591</v>
      </c>
      <c r="D79" s="20">
        <v>20000</v>
      </c>
      <c r="E79" s="20"/>
      <c r="F79" s="20"/>
      <c r="G79" s="139">
        <f t="shared" si="6"/>
        <v>20000</v>
      </c>
      <c r="H79" s="136">
        <v>0.3</v>
      </c>
      <c r="I79" s="137"/>
      <c r="J79" s="136"/>
      <c r="K79" s="139">
        <f t="shared" si="5"/>
        <v>0</v>
      </c>
      <c r="L79" s="275" t="s">
        <v>744</v>
      </c>
      <c r="M79" s="294">
        <v>6</v>
      </c>
    </row>
    <row r="80" spans="1:15" ht="31" x14ac:dyDescent="0.35">
      <c r="A80" s="45"/>
      <c r="B80" s="369"/>
      <c r="C80" s="274" t="s">
        <v>592</v>
      </c>
      <c r="D80" s="20">
        <v>8000</v>
      </c>
      <c r="E80" s="20"/>
      <c r="F80" s="20"/>
      <c r="G80" s="139">
        <f t="shared" si="6"/>
        <v>8000</v>
      </c>
      <c r="H80" s="136">
        <v>0.3</v>
      </c>
      <c r="I80" s="137"/>
      <c r="J80" s="136"/>
      <c r="K80" s="139">
        <f t="shared" si="5"/>
        <v>0</v>
      </c>
      <c r="L80" s="275" t="s">
        <v>745</v>
      </c>
      <c r="M80" s="294">
        <v>6</v>
      </c>
      <c r="O80" s="281"/>
    </row>
    <row r="81" spans="1:15" ht="15.5" x14ac:dyDescent="0.35">
      <c r="A81" s="45"/>
      <c r="B81" s="369"/>
      <c r="C81" s="19"/>
      <c r="D81" s="20"/>
      <c r="E81" s="20"/>
      <c r="F81" s="20"/>
      <c r="G81" s="139">
        <f t="shared" si="6"/>
        <v>0</v>
      </c>
      <c r="H81" s="136"/>
      <c r="I81" s="137"/>
      <c r="J81" s="136"/>
      <c r="K81" s="139">
        <f t="shared" si="5"/>
        <v>0</v>
      </c>
      <c r="L81" s="123"/>
      <c r="M81" s="294"/>
    </row>
    <row r="82" spans="1:15" ht="15.5" x14ac:dyDescent="0.35">
      <c r="A82" s="45"/>
      <c r="B82" s="369"/>
      <c r="C82" s="19"/>
      <c r="D82" s="20"/>
      <c r="E82" s="20"/>
      <c r="F82" s="20"/>
      <c r="G82" s="139">
        <f t="shared" si="6"/>
        <v>0</v>
      </c>
      <c r="H82" s="136"/>
      <c r="I82" s="137"/>
      <c r="J82" s="136"/>
      <c r="K82" s="139">
        <f t="shared" si="5"/>
        <v>0</v>
      </c>
      <c r="L82" s="123"/>
      <c r="M82" s="294"/>
    </row>
    <row r="83" spans="1:15" ht="15.5" x14ac:dyDescent="0.35">
      <c r="A83" s="45"/>
      <c r="B83" s="370"/>
      <c r="C83" s="19"/>
      <c r="D83" s="20"/>
      <c r="E83" s="20"/>
      <c r="F83" s="20"/>
      <c r="G83" s="139">
        <f t="shared" si="6"/>
        <v>0</v>
      </c>
      <c r="H83" s="136"/>
      <c r="I83" s="137"/>
      <c r="J83" s="136"/>
      <c r="K83" s="139">
        <f t="shared" si="5"/>
        <v>0</v>
      </c>
      <c r="L83" s="123"/>
      <c r="M83" s="294"/>
    </row>
    <row r="84" spans="1:15" ht="46.5" x14ac:dyDescent="0.35">
      <c r="A84" s="45"/>
      <c r="B84" s="368" t="s">
        <v>731</v>
      </c>
      <c r="C84" s="274" t="s">
        <v>732</v>
      </c>
      <c r="D84" s="283">
        <v>10000</v>
      </c>
      <c r="E84" s="20"/>
      <c r="F84" s="20"/>
      <c r="G84" s="139">
        <f t="shared" si="6"/>
        <v>10000</v>
      </c>
      <c r="H84" s="136">
        <v>0.3</v>
      </c>
      <c r="I84" s="137"/>
      <c r="J84" s="136"/>
      <c r="K84" s="139">
        <f t="shared" si="5"/>
        <v>0</v>
      </c>
      <c r="L84" s="275" t="s">
        <v>764</v>
      </c>
      <c r="M84" s="294">
        <v>6</v>
      </c>
      <c r="O84" s="281"/>
    </row>
    <row r="85" spans="1:15" s="45" customFormat="1" ht="31" x14ac:dyDescent="0.35">
      <c r="B85" s="369"/>
      <c r="C85" s="274" t="s">
        <v>718</v>
      </c>
      <c r="D85" s="283">
        <v>2000</v>
      </c>
      <c r="E85" s="20"/>
      <c r="F85" s="20"/>
      <c r="G85" s="139">
        <f t="shared" si="6"/>
        <v>2000</v>
      </c>
      <c r="H85" s="136">
        <v>0.3</v>
      </c>
      <c r="I85" s="137"/>
      <c r="J85" s="136"/>
      <c r="K85" s="139">
        <f t="shared" si="5"/>
        <v>0</v>
      </c>
      <c r="L85" s="275" t="s">
        <v>758</v>
      </c>
      <c r="M85" s="294">
        <v>6</v>
      </c>
    </row>
    <row r="86" spans="1:15" s="45" customFormat="1" ht="15.5" x14ac:dyDescent="0.35">
      <c r="B86" s="369"/>
      <c r="C86" s="19"/>
      <c r="D86" s="20"/>
      <c r="E86" s="20"/>
      <c r="F86" s="20"/>
      <c r="G86" s="139">
        <f t="shared" si="6"/>
        <v>0</v>
      </c>
      <c r="H86" s="136"/>
      <c r="I86" s="137"/>
      <c r="J86" s="136"/>
      <c r="K86" s="139">
        <f t="shared" si="5"/>
        <v>0</v>
      </c>
      <c r="L86" s="123"/>
      <c r="M86" s="294"/>
    </row>
    <row r="87" spans="1:15" s="45" customFormat="1" ht="15.5" x14ac:dyDescent="0.35">
      <c r="A87" s="44"/>
      <c r="B87" s="369"/>
      <c r="C87" s="54"/>
      <c r="D87" s="20"/>
      <c r="E87" s="20"/>
      <c r="F87" s="20"/>
      <c r="G87" s="139">
        <f t="shared" si="6"/>
        <v>0</v>
      </c>
      <c r="H87" s="137"/>
      <c r="I87" s="137"/>
      <c r="J87" s="137"/>
      <c r="K87" s="139">
        <f t="shared" si="5"/>
        <v>0</v>
      </c>
      <c r="L87" s="124"/>
      <c r="M87" s="294"/>
    </row>
    <row r="88" spans="1:15" ht="15.5" x14ac:dyDescent="0.35">
      <c r="B88" s="370"/>
      <c r="C88" s="54"/>
      <c r="D88" s="20"/>
      <c r="E88" s="20"/>
      <c r="F88" s="20"/>
      <c r="G88" s="139">
        <f t="shared" si="6"/>
        <v>0</v>
      </c>
      <c r="H88" s="137"/>
      <c r="I88" s="137"/>
      <c r="J88" s="137"/>
      <c r="K88" s="139">
        <f t="shared" si="5"/>
        <v>0</v>
      </c>
      <c r="L88" s="124"/>
      <c r="M88" s="294"/>
    </row>
    <row r="89" spans="1:15" ht="15.5" x14ac:dyDescent="0.35">
      <c r="C89" s="106" t="s">
        <v>381</v>
      </c>
      <c r="D89" s="25">
        <f>SUM(D64:D88)</f>
        <v>167430.69</v>
      </c>
      <c r="E89" s="25">
        <f t="shared" ref="E89:F89" si="7">SUM(E64:E88)</f>
        <v>0</v>
      </c>
      <c r="F89" s="25">
        <f t="shared" si="7"/>
        <v>0</v>
      </c>
      <c r="G89" s="22">
        <f>SUM(G64:G88)</f>
        <v>167430.69</v>
      </c>
      <c r="H89" s="126">
        <f>(H64*G64)+(H65*G65)+(H66*G66)+(H67*G67)+(H68*G68)+(H69*G69)+(H70*G70)+(H71*G71)+(H72*G72)+(H73*G73)+(H74*G74)+(H75*G75)+(H76*G76)+(H77*G77)+(H78*G78)+(H79*G79)+(H80*G80)+(H81*G81)+(H82*G82)+(H83*G83)+(H84*G84)+(H85*G85)+(H86*G86)+(H87*G87)+(H88*G88)</f>
        <v>57472.275999999998</v>
      </c>
      <c r="I89" s="480"/>
      <c r="J89" s="126"/>
      <c r="K89" s="126">
        <f>SUM(K64:K88)</f>
        <v>0</v>
      </c>
      <c r="L89" s="124"/>
      <c r="M89" s="295"/>
    </row>
    <row r="90" spans="1:15" ht="36" customHeight="1" x14ac:dyDescent="0.35">
      <c r="B90" s="105" t="s">
        <v>382</v>
      </c>
      <c r="C90" s="374"/>
      <c r="D90" s="374"/>
      <c r="E90" s="374"/>
      <c r="F90" s="374"/>
      <c r="G90" s="374"/>
      <c r="H90" s="374"/>
      <c r="I90" s="374"/>
      <c r="J90" s="374"/>
      <c r="K90" s="375"/>
      <c r="L90" s="374"/>
      <c r="M90" s="296"/>
    </row>
    <row r="91" spans="1:15" ht="15.5" x14ac:dyDescent="0.35">
      <c r="B91" s="368" t="s">
        <v>479</v>
      </c>
      <c r="C91" s="19"/>
      <c r="D91" s="20"/>
      <c r="E91" s="20"/>
      <c r="F91" s="20"/>
      <c r="G91" s="139">
        <f>D91+E91+F91</f>
        <v>0</v>
      </c>
      <c r="H91" s="136"/>
      <c r="I91" s="137"/>
      <c r="J91" s="136"/>
      <c r="K91" s="139">
        <f t="shared" ref="K91:K100" si="8">+I91+J91</f>
        <v>0</v>
      </c>
      <c r="L91" s="123"/>
      <c r="M91" s="294"/>
    </row>
    <row r="92" spans="1:15" ht="15.5" x14ac:dyDescent="0.35">
      <c r="B92" s="369"/>
      <c r="C92" s="19"/>
      <c r="D92" s="20"/>
      <c r="E92" s="20"/>
      <c r="F92" s="20"/>
      <c r="G92" s="139">
        <f t="shared" ref="G92:G100" si="9">D92+E92+F92</f>
        <v>0</v>
      </c>
      <c r="H92" s="136"/>
      <c r="I92" s="137"/>
      <c r="J92" s="136"/>
      <c r="K92" s="139">
        <f t="shared" si="8"/>
        <v>0</v>
      </c>
      <c r="L92" s="123"/>
      <c r="M92" s="294"/>
    </row>
    <row r="93" spans="1:15" ht="15.5" x14ac:dyDescent="0.35">
      <c r="B93" s="369"/>
      <c r="C93" s="19"/>
      <c r="D93" s="20"/>
      <c r="E93" s="20"/>
      <c r="F93" s="20"/>
      <c r="G93" s="139">
        <f t="shared" si="9"/>
        <v>0</v>
      </c>
      <c r="H93" s="136"/>
      <c r="I93" s="137"/>
      <c r="J93" s="136"/>
      <c r="K93" s="139">
        <f t="shared" si="8"/>
        <v>0</v>
      </c>
      <c r="L93" s="123"/>
      <c r="M93" s="294"/>
    </row>
    <row r="94" spans="1:15" ht="15.5" x14ac:dyDescent="0.35">
      <c r="B94" s="369"/>
      <c r="C94" s="19"/>
      <c r="D94" s="20"/>
      <c r="E94" s="20"/>
      <c r="F94" s="20"/>
      <c r="G94" s="139">
        <f t="shared" si="9"/>
        <v>0</v>
      </c>
      <c r="H94" s="136"/>
      <c r="I94" s="137"/>
      <c r="J94" s="136"/>
      <c r="K94" s="139">
        <f t="shared" si="8"/>
        <v>0</v>
      </c>
      <c r="L94" s="123"/>
      <c r="M94" s="294"/>
    </row>
    <row r="95" spans="1:15" ht="15.5" x14ac:dyDescent="0.35">
      <c r="B95" s="370"/>
      <c r="C95" s="19"/>
      <c r="D95" s="20"/>
      <c r="E95" s="20"/>
      <c r="F95" s="20"/>
      <c r="G95" s="139">
        <f t="shared" si="9"/>
        <v>0</v>
      </c>
      <c r="H95" s="136"/>
      <c r="I95" s="137"/>
      <c r="J95" s="136"/>
      <c r="K95" s="139">
        <f t="shared" si="8"/>
        <v>0</v>
      </c>
      <c r="L95" s="123"/>
      <c r="M95" s="294"/>
    </row>
    <row r="96" spans="1:15" ht="15.5" x14ac:dyDescent="0.35">
      <c r="B96" s="368" t="s">
        <v>480</v>
      </c>
      <c r="C96" s="19"/>
      <c r="D96" s="20"/>
      <c r="E96" s="20"/>
      <c r="F96" s="20"/>
      <c r="G96" s="139">
        <f t="shared" si="9"/>
        <v>0</v>
      </c>
      <c r="H96" s="136"/>
      <c r="I96" s="137"/>
      <c r="J96" s="136"/>
      <c r="K96" s="139">
        <f t="shared" si="8"/>
        <v>0</v>
      </c>
      <c r="L96" s="123"/>
      <c r="M96" s="294"/>
    </row>
    <row r="97" spans="2:15" ht="15.5" x14ac:dyDescent="0.35">
      <c r="B97" s="369"/>
      <c r="C97" s="19"/>
      <c r="D97" s="20"/>
      <c r="E97" s="20"/>
      <c r="F97" s="20"/>
      <c r="G97" s="139">
        <f t="shared" si="9"/>
        <v>0</v>
      </c>
      <c r="H97" s="136"/>
      <c r="I97" s="137"/>
      <c r="J97" s="136"/>
      <c r="K97" s="139">
        <f t="shared" si="8"/>
        <v>0</v>
      </c>
      <c r="L97" s="123"/>
      <c r="M97" s="294"/>
    </row>
    <row r="98" spans="2:15" ht="15.5" x14ac:dyDescent="0.35">
      <c r="B98" s="369"/>
      <c r="C98" s="19"/>
      <c r="D98" s="20"/>
      <c r="E98" s="20"/>
      <c r="F98" s="20"/>
      <c r="G98" s="139">
        <f t="shared" si="9"/>
        <v>0</v>
      </c>
      <c r="H98" s="136"/>
      <c r="I98" s="137"/>
      <c r="J98" s="136"/>
      <c r="K98" s="139">
        <f t="shared" si="8"/>
        <v>0</v>
      </c>
      <c r="L98" s="123"/>
      <c r="M98" s="294"/>
    </row>
    <row r="99" spans="2:15" ht="15.5" x14ac:dyDescent="0.35">
      <c r="B99" s="369"/>
      <c r="C99" s="19"/>
      <c r="D99" s="20"/>
      <c r="E99" s="20"/>
      <c r="F99" s="20"/>
      <c r="G99" s="139">
        <f t="shared" si="9"/>
        <v>0</v>
      </c>
      <c r="H99" s="136"/>
      <c r="I99" s="137"/>
      <c r="J99" s="136"/>
      <c r="K99" s="139">
        <f t="shared" si="8"/>
        <v>0</v>
      </c>
      <c r="L99" s="123"/>
      <c r="M99" s="294"/>
    </row>
    <row r="100" spans="2:15" ht="15.5" x14ac:dyDescent="0.35">
      <c r="B100" s="370"/>
      <c r="C100" s="19"/>
      <c r="D100" s="20"/>
      <c r="E100" s="20"/>
      <c r="F100" s="20"/>
      <c r="G100" s="139">
        <f t="shared" si="9"/>
        <v>0</v>
      </c>
      <c r="H100" s="136"/>
      <c r="I100" s="137"/>
      <c r="J100" s="136"/>
      <c r="K100" s="139">
        <f t="shared" si="8"/>
        <v>0</v>
      </c>
      <c r="L100" s="123"/>
      <c r="M100" s="294"/>
    </row>
    <row r="101" spans="2:15" ht="15.5" x14ac:dyDescent="0.35">
      <c r="C101" s="106" t="s">
        <v>383</v>
      </c>
      <c r="D101" s="22">
        <f>SUM(D91:D100)</f>
        <v>0</v>
      </c>
      <c r="E101" s="22">
        <f>SUM(E91:E100)</f>
        <v>0</v>
      </c>
      <c r="F101" s="22">
        <f>SUM(F91:F100)</f>
        <v>0</v>
      </c>
      <c r="G101" s="22">
        <f>SUM(G91:G100)</f>
        <v>0</v>
      </c>
      <c r="H101" s="126">
        <f>(H91*G91)+(H92*G92)+(H93*G93)+(H94*G94)+(H95*G95)+(H96*G96)+(H97*G97)+(H98*G98)+(H99*G99)+(H100*G100)</f>
        <v>0</v>
      </c>
      <c r="I101" s="480"/>
      <c r="J101" s="126"/>
      <c r="K101" s="126">
        <f>SUM(K91:K100)</f>
        <v>0</v>
      </c>
      <c r="L101" s="124"/>
      <c r="M101" s="295"/>
    </row>
    <row r="102" spans="2:15" ht="15.5" x14ac:dyDescent="0.35">
      <c r="B102" s="13"/>
      <c r="C102" s="14"/>
      <c r="D102" s="12"/>
      <c r="E102" s="12"/>
      <c r="F102" s="12"/>
      <c r="G102" s="12"/>
      <c r="H102" s="12"/>
      <c r="I102" s="12"/>
      <c r="J102" s="12"/>
      <c r="K102" s="12"/>
      <c r="L102" s="12"/>
      <c r="M102" s="297"/>
    </row>
    <row r="103" spans="2:15" ht="15.5" x14ac:dyDescent="0.35">
      <c r="B103" s="106" t="s">
        <v>384</v>
      </c>
      <c r="C103" s="417" t="s">
        <v>803</v>
      </c>
      <c r="D103" s="417"/>
      <c r="E103" s="417"/>
      <c r="F103" s="417"/>
      <c r="G103" s="417"/>
      <c r="H103" s="417"/>
      <c r="I103" s="417"/>
      <c r="J103" s="417"/>
      <c r="K103" s="407"/>
      <c r="L103" s="417"/>
      <c r="M103" s="298"/>
    </row>
    <row r="104" spans="2:15" ht="32.5" customHeight="1" x14ac:dyDescent="0.35">
      <c r="B104" s="105" t="s">
        <v>385</v>
      </c>
      <c r="C104" s="387" t="s">
        <v>804</v>
      </c>
      <c r="D104" s="374"/>
      <c r="E104" s="374"/>
      <c r="F104" s="374"/>
      <c r="G104" s="374"/>
      <c r="H104" s="374"/>
      <c r="I104" s="374"/>
      <c r="J104" s="374"/>
      <c r="K104" s="375"/>
      <c r="L104" s="374"/>
      <c r="M104" s="296"/>
    </row>
    <row r="105" spans="2:15" ht="46.5" x14ac:dyDescent="0.35">
      <c r="B105" s="368" t="s">
        <v>784</v>
      </c>
      <c r="C105" s="274" t="s">
        <v>767</v>
      </c>
      <c r="D105" s="20"/>
      <c r="E105" s="20">
        <v>28000</v>
      </c>
      <c r="F105" s="20"/>
      <c r="G105" s="139">
        <f>D105+E105+F105</f>
        <v>28000</v>
      </c>
      <c r="H105" s="136">
        <v>0.4</v>
      </c>
      <c r="I105" s="347"/>
      <c r="J105" s="347">
        <v>32269.74</v>
      </c>
      <c r="K105" s="139">
        <f>+I105+J105</f>
        <v>32269.74</v>
      </c>
      <c r="L105" s="275" t="s">
        <v>594</v>
      </c>
      <c r="M105" s="294">
        <v>4</v>
      </c>
      <c r="O105" s="281"/>
    </row>
    <row r="106" spans="2:15" ht="31" x14ac:dyDescent="0.35">
      <c r="B106" s="369"/>
      <c r="C106" s="274" t="s">
        <v>597</v>
      </c>
      <c r="D106" s="20"/>
      <c r="E106" s="20">
        <v>2000</v>
      </c>
      <c r="F106" s="20"/>
      <c r="G106" s="139">
        <f t="shared" ref="G106:G199" si="10">D106+E106+F106</f>
        <v>2000</v>
      </c>
      <c r="H106" s="279">
        <v>0.4</v>
      </c>
      <c r="I106" s="346"/>
      <c r="J106" s="346">
        <v>10000</v>
      </c>
      <c r="K106" s="139">
        <f t="shared" ref="K106:K169" si="11">+I106+J106</f>
        <v>10000</v>
      </c>
      <c r="L106" s="275" t="s">
        <v>595</v>
      </c>
      <c r="M106" s="294">
        <v>4</v>
      </c>
      <c r="O106" s="281"/>
    </row>
    <row r="107" spans="2:15" ht="31.4" customHeight="1" x14ac:dyDescent="0.35">
      <c r="B107" s="369"/>
      <c r="C107" s="274" t="s">
        <v>602</v>
      </c>
      <c r="D107" s="20"/>
      <c r="E107" s="20">
        <v>5000</v>
      </c>
      <c r="F107" s="20"/>
      <c r="G107" s="139">
        <f t="shared" si="10"/>
        <v>5000</v>
      </c>
      <c r="H107" s="136">
        <v>0.4</v>
      </c>
      <c r="I107" s="346"/>
      <c r="J107" s="346">
        <v>11833.15</v>
      </c>
      <c r="K107" s="139">
        <f t="shared" si="11"/>
        <v>11833.15</v>
      </c>
      <c r="L107" s="275" t="s">
        <v>596</v>
      </c>
      <c r="M107" s="294">
        <v>4</v>
      </c>
    </row>
    <row r="108" spans="2:15" ht="15.5" x14ac:dyDescent="0.35">
      <c r="B108" s="369"/>
      <c r="C108" s="274"/>
      <c r="D108" s="20"/>
      <c r="E108" s="20"/>
      <c r="F108" s="20"/>
      <c r="G108" s="139">
        <f t="shared" si="10"/>
        <v>0</v>
      </c>
      <c r="H108" s="136"/>
      <c r="I108" s="137"/>
      <c r="J108" s="346"/>
      <c r="K108" s="139">
        <f t="shared" si="11"/>
        <v>0</v>
      </c>
      <c r="L108" s="275"/>
      <c r="M108" s="294"/>
    </row>
    <row r="109" spans="2:15" ht="15.5" x14ac:dyDescent="0.35">
      <c r="B109" s="370"/>
      <c r="C109" s="19"/>
      <c r="D109" s="20"/>
      <c r="E109" s="20"/>
      <c r="F109" s="20"/>
      <c r="G109" s="139">
        <f t="shared" si="10"/>
        <v>0</v>
      </c>
      <c r="H109" s="136"/>
      <c r="I109" s="137"/>
      <c r="J109" s="346"/>
      <c r="K109" s="139">
        <f t="shared" si="11"/>
        <v>0</v>
      </c>
      <c r="L109" s="123"/>
      <c r="M109" s="294"/>
    </row>
    <row r="110" spans="2:15" ht="35.15" customHeight="1" x14ac:dyDescent="0.35">
      <c r="B110" s="368" t="s">
        <v>783</v>
      </c>
      <c r="C110" s="274" t="s">
        <v>599</v>
      </c>
      <c r="D110" s="20"/>
      <c r="E110" s="20">
        <v>20000</v>
      </c>
      <c r="F110" s="20"/>
      <c r="G110" s="139">
        <f t="shared" si="10"/>
        <v>20000</v>
      </c>
      <c r="H110" s="136">
        <v>0.4</v>
      </c>
      <c r="I110" s="137"/>
      <c r="J110" s="346"/>
      <c r="K110" s="139">
        <f t="shared" si="11"/>
        <v>0</v>
      </c>
      <c r="L110" s="275" t="s">
        <v>708</v>
      </c>
      <c r="M110" s="294">
        <v>6</v>
      </c>
    </row>
    <row r="111" spans="2:15" ht="31" x14ac:dyDescent="0.35">
      <c r="B111" s="369"/>
      <c r="C111" s="274" t="s">
        <v>600</v>
      </c>
      <c r="D111" s="20"/>
      <c r="E111" s="20">
        <v>30000</v>
      </c>
      <c r="F111" s="20"/>
      <c r="G111" s="139">
        <f t="shared" si="10"/>
        <v>30000</v>
      </c>
      <c r="H111" s="136">
        <v>0.4</v>
      </c>
      <c r="I111" s="137"/>
      <c r="J111" s="346"/>
      <c r="K111" s="139">
        <f t="shared" si="11"/>
        <v>0</v>
      </c>
      <c r="L111" s="275" t="s">
        <v>598</v>
      </c>
      <c r="M111" s="294">
        <v>6</v>
      </c>
      <c r="O111" s="281"/>
    </row>
    <row r="112" spans="2:15" ht="33.65" customHeight="1" x14ac:dyDescent="0.35">
      <c r="B112" s="369"/>
      <c r="C112" s="274" t="s">
        <v>601</v>
      </c>
      <c r="D112" s="20"/>
      <c r="E112" s="20">
        <v>11500</v>
      </c>
      <c r="F112" s="20"/>
      <c r="G112" s="139">
        <f t="shared" si="10"/>
        <v>11500</v>
      </c>
      <c r="H112" s="136">
        <v>0.4</v>
      </c>
      <c r="I112" s="137"/>
      <c r="J112" s="346"/>
      <c r="K112" s="139">
        <f t="shared" si="11"/>
        <v>0</v>
      </c>
      <c r="L112" s="275" t="s">
        <v>707</v>
      </c>
      <c r="M112" s="294">
        <v>6</v>
      </c>
    </row>
    <row r="113" spans="2:15" ht="15.5" x14ac:dyDescent="0.35">
      <c r="B113" s="369"/>
      <c r="C113" s="19"/>
      <c r="D113" s="20"/>
      <c r="E113" s="20"/>
      <c r="F113" s="20"/>
      <c r="G113" s="139">
        <f t="shared" si="10"/>
        <v>0</v>
      </c>
      <c r="H113" s="136"/>
      <c r="I113" s="137"/>
      <c r="J113" s="346"/>
      <c r="K113" s="139">
        <f t="shared" si="11"/>
        <v>0</v>
      </c>
      <c r="L113" s="123"/>
      <c r="M113" s="294"/>
    </row>
    <row r="114" spans="2:15" ht="15.5" x14ac:dyDescent="0.35">
      <c r="B114" s="370"/>
      <c r="C114" s="19"/>
      <c r="D114" s="20"/>
      <c r="E114" s="20"/>
      <c r="F114" s="20"/>
      <c r="G114" s="139">
        <f t="shared" si="10"/>
        <v>0</v>
      </c>
      <c r="H114" s="136"/>
      <c r="I114" s="137"/>
      <c r="J114" s="346"/>
      <c r="K114" s="139">
        <f t="shared" si="11"/>
        <v>0</v>
      </c>
      <c r="L114" s="123"/>
      <c r="M114" s="294"/>
    </row>
    <row r="115" spans="2:15" ht="81" customHeight="1" x14ac:dyDescent="0.35">
      <c r="B115" s="368" t="s">
        <v>782</v>
      </c>
      <c r="C115" s="274" t="s">
        <v>709</v>
      </c>
      <c r="D115" s="20"/>
      <c r="E115" s="20">
        <v>20000</v>
      </c>
      <c r="F115" s="20"/>
      <c r="G115" s="139">
        <f t="shared" si="10"/>
        <v>20000</v>
      </c>
      <c r="H115" s="136"/>
      <c r="I115" s="348"/>
      <c r="J115" s="348">
        <v>4966.5900000000011</v>
      </c>
      <c r="K115" s="139">
        <f t="shared" si="11"/>
        <v>4966.5900000000011</v>
      </c>
      <c r="L115" s="275" t="s">
        <v>789</v>
      </c>
      <c r="M115" s="294">
        <v>2</v>
      </c>
    </row>
    <row r="116" spans="2:15" ht="31" x14ac:dyDescent="0.35">
      <c r="B116" s="369"/>
      <c r="C116" s="274" t="s">
        <v>603</v>
      </c>
      <c r="D116" s="20"/>
      <c r="E116" s="20">
        <v>30000</v>
      </c>
      <c r="F116" s="20"/>
      <c r="G116" s="139">
        <f t="shared" si="10"/>
        <v>30000</v>
      </c>
      <c r="H116" s="136"/>
      <c r="I116" s="137"/>
      <c r="J116" s="137"/>
      <c r="K116" s="139">
        <f t="shared" si="11"/>
        <v>0</v>
      </c>
      <c r="L116" s="275" t="s">
        <v>790</v>
      </c>
      <c r="M116" s="294">
        <v>2</v>
      </c>
      <c r="O116" s="281"/>
    </row>
    <row r="117" spans="2:15" ht="15.5" x14ac:dyDescent="0.35">
      <c r="B117" s="369"/>
      <c r="C117" s="274"/>
      <c r="D117" s="20"/>
      <c r="E117" s="20"/>
      <c r="F117" s="20"/>
      <c r="G117" s="139">
        <f t="shared" si="10"/>
        <v>0</v>
      </c>
      <c r="H117" s="136"/>
      <c r="I117" s="137"/>
      <c r="J117" s="137"/>
      <c r="K117" s="139">
        <f t="shared" si="11"/>
        <v>0</v>
      </c>
      <c r="L117" s="275"/>
      <c r="M117" s="294"/>
    </row>
    <row r="118" spans="2:15" ht="15.5" x14ac:dyDescent="0.35">
      <c r="B118" s="369"/>
      <c r="C118" s="19"/>
      <c r="D118" s="20"/>
      <c r="E118" s="20"/>
      <c r="F118" s="20"/>
      <c r="G118" s="139">
        <f t="shared" si="10"/>
        <v>0</v>
      </c>
      <c r="H118" s="136"/>
      <c r="I118" s="137"/>
      <c r="J118" s="137"/>
      <c r="K118" s="139">
        <f t="shared" si="11"/>
        <v>0</v>
      </c>
      <c r="L118" s="123"/>
      <c r="M118" s="294"/>
    </row>
    <row r="119" spans="2:15" ht="15.5" x14ac:dyDescent="0.35">
      <c r="B119" s="370"/>
      <c r="C119" s="19"/>
      <c r="D119" s="20"/>
      <c r="E119" s="20"/>
      <c r="F119" s="20"/>
      <c r="G119" s="139">
        <f t="shared" si="10"/>
        <v>0</v>
      </c>
      <c r="H119" s="136"/>
      <c r="I119" s="137"/>
      <c r="J119" s="137"/>
      <c r="K119" s="139">
        <f t="shared" si="11"/>
        <v>0</v>
      </c>
      <c r="L119" s="123"/>
      <c r="M119" s="294"/>
    </row>
    <row r="120" spans="2:15" ht="54.5" customHeight="1" x14ac:dyDescent="0.35">
      <c r="B120" s="368" t="s">
        <v>781</v>
      </c>
      <c r="C120" s="274" t="s">
        <v>605</v>
      </c>
      <c r="D120" s="20"/>
      <c r="E120" s="20">
        <v>44120</v>
      </c>
      <c r="F120" s="20"/>
      <c r="G120" s="139">
        <f t="shared" si="10"/>
        <v>44120</v>
      </c>
      <c r="H120" s="136">
        <v>0.5</v>
      </c>
      <c r="I120" s="137"/>
      <c r="J120" s="346">
        <v>44000</v>
      </c>
      <c r="K120" s="139">
        <f t="shared" si="11"/>
        <v>44000</v>
      </c>
      <c r="L120" s="275" t="s">
        <v>790</v>
      </c>
      <c r="M120" s="294">
        <v>2</v>
      </c>
      <c r="O120" s="281"/>
    </row>
    <row r="121" spans="2:15" ht="33" customHeight="1" x14ac:dyDescent="0.35">
      <c r="B121" s="369"/>
      <c r="C121" s="274" t="s">
        <v>606</v>
      </c>
      <c r="D121" s="20"/>
      <c r="E121" s="20">
        <v>10000</v>
      </c>
      <c r="F121" s="20"/>
      <c r="G121" s="139">
        <f t="shared" si="10"/>
        <v>10000</v>
      </c>
      <c r="H121" s="136">
        <v>0.5</v>
      </c>
      <c r="I121" s="137"/>
      <c r="J121" s="346">
        <v>14320</v>
      </c>
      <c r="K121" s="139">
        <f t="shared" si="11"/>
        <v>14320</v>
      </c>
      <c r="L121" s="275" t="s">
        <v>604</v>
      </c>
      <c r="M121" s="294">
        <v>2</v>
      </c>
      <c r="O121" s="281"/>
    </row>
    <row r="122" spans="2:15" ht="15.5" x14ac:dyDescent="0.35">
      <c r="B122" s="369"/>
      <c r="D122" s="20"/>
      <c r="E122" s="20"/>
      <c r="F122" s="20"/>
      <c r="G122" s="139">
        <f t="shared" si="10"/>
        <v>0</v>
      </c>
      <c r="H122" s="136"/>
      <c r="I122" s="137"/>
      <c r="J122" s="137"/>
      <c r="K122" s="139">
        <f t="shared" si="11"/>
        <v>0</v>
      </c>
      <c r="L122" s="123"/>
      <c r="M122" s="294"/>
    </row>
    <row r="123" spans="2:15" ht="15.5" x14ac:dyDescent="0.35">
      <c r="B123" s="369"/>
      <c r="C123" s="19"/>
      <c r="D123" s="20"/>
      <c r="E123" s="20"/>
      <c r="F123" s="20"/>
      <c r="G123" s="139">
        <f t="shared" si="10"/>
        <v>0</v>
      </c>
      <c r="H123" s="136"/>
      <c r="I123" s="137"/>
      <c r="J123" s="137"/>
      <c r="K123" s="139">
        <f t="shared" si="11"/>
        <v>0</v>
      </c>
      <c r="L123" s="123"/>
      <c r="M123" s="294"/>
    </row>
    <row r="124" spans="2:15" ht="15.5" x14ac:dyDescent="0.35">
      <c r="B124" s="370"/>
      <c r="C124" s="19"/>
      <c r="D124" s="20"/>
      <c r="E124" s="20"/>
      <c r="F124" s="20"/>
      <c r="G124" s="139">
        <f t="shared" si="10"/>
        <v>0</v>
      </c>
      <c r="H124" s="136"/>
      <c r="I124" s="137"/>
      <c r="J124" s="137"/>
      <c r="K124" s="139">
        <f t="shared" si="11"/>
        <v>0</v>
      </c>
      <c r="L124" s="123"/>
      <c r="M124" s="294"/>
    </row>
    <row r="125" spans="2:15" ht="31" x14ac:dyDescent="0.35">
      <c r="B125" s="368" t="s">
        <v>780</v>
      </c>
      <c r="C125" s="274" t="s">
        <v>608</v>
      </c>
      <c r="D125" s="20"/>
      <c r="E125" s="287">
        <v>42000</v>
      </c>
      <c r="F125" s="20"/>
      <c r="G125" s="139">
        <f t="shared" si="10"/>
        <v>42000</v>
      </c>
      <c r="H125" s="136">
        <v>0.6</v>
      </c>
      <c r="I125" s="137"/>
      <c r="J125" s="346">
        <f>110053.05-20000-40000</f>
        <v>50053.05</v>
      </c>
      <c r="K125" s="139">
        <f t="shared" si="11"/>
        <v>50053.05</v>
      </c>
      <c r="L125" s="275" t="s">
        <v>609</v>
      </c>
      <c r="M125" s="294">
        <v>2</v>
      </c>
    </row>
    <row r="126" spans="2:15" ht="31" x14ac:dyDescent="0.35">
      <c r="B126" s="369"/>
      <c r="C126" s="274" t="s">
        <v>607</v>
      </c>
      <c r="D126" s="20"/>
      <c r="E126" s="20">
        <v>20000</v>
      </c>
      <c r="F126" s="20"/>
      <c r="G126" s="139">
        <f t="shared" si="10"/>
        <v>20000</v>
      </c>
      <c r="H126" s="136">
        <v>0.6</v>
      </c>
      <c r="I126" s="137"/>
      <c r="J126" s="346">
        <v>20000</v>
      </c>
      <c r="K126" s="139">
        <f t="shared" si="11"/>
        <v>20000</v>
      </c>
      <c r="L126" s="275" t="s">
        <v>609</v>
      </c>
      <c r="M126" s="294">
        <v>2</v>
      </c>
      <c r="O126" s="281"/>
    </row>
    <row r="127" spans="2:15" ht="15.5" x14ac:dyDescent="0.35">
      <c r="B127" s="369"/>
      <c r="C127" s="19"/>
      <c r="D127" s="20"/>
      <c r="E127" s="20"/>
      <c r="F127" s="20"/>
      <c r="G127" s="139">
        <f t="shared" si="10"/>
        <v>0</v>
      </c>
      <c r="H127" s="136"/>
      <c r="I127" s="137"/>
      <c r="J127" s="137"/>
      <c r="K127" s="139">
        <f t="shared" si="11"/>
        <v>0</v>
      </c>
      <c r="L127" s="123"/>
      <c r="M127" s="294"/>
      <c r="O127" s="281"/>
    </row>
    <row r="128" spans="2:15" ht="15.5" x14ac:dyDescent="0.35">
      <c r="B128" s="369"/>
      <c r="C128" s="19"/>
      <c r="D128" s="20"/>
      <c r="E128" s="20"/>
      <c r="F128" s="20"/>
      <c r="G128" s="139">
        <f t="shared" si="10"/>
        <v>0</v>
      </c>
      <c r="H128" s="136"/>
      <c r="I128" s="137"/>
      <c r="J128" s="136"/>
      <c r="K128" s="139">
        <f t="shared" si="11"/>
        <v>0</v>
      </c>
      <c r="L128" s="123"/>
      <c r="M128" s="294"/>
    </row>
    <row r="129" spans="2:15" ht="15.5" x14ac:dyDescent="0.35">
      <c r="B129" s="370"/>
      <c r="C129" s="19"/>
      <c r="D129" s="20"/>
      <c r="E129" s="20"/>
      <c r="F129" s="20"/>
      <c r="G129" s="139">
        <f t="shared" si="10"/>
        <v>0</v>
      </c>
      <c r="H129" s="136"/>
      <c r="I129" s="137"/>
      <c r="J129" s="136"/>
      <c r="K129" s="139">
        <f t="shared" si="11"/>
        <v>0</v>
      </c>
      <c r="L129" s="123"/>
      <c r="M129" s="294"/>
    </row>
    <row r="130" spans="2:15" ht="46.5" x14ac:dyDescent="0.35">
      <c r="B130" s="368" t="s">
        <v>779</v>
      </c>
      <c r="C130" s="274" t="s">
        <v>710</v>
      </c>
      <c r="D130" s="20"/>
      <c r="E130" s="287">
        <v>15000</v>
      </c>
      <c r="F130" s="20"/>
      <c r="G130" s="139">
        <f t="shared" si="10"/>
        <v>15000</v>
      </c>
      <c r="H130" s="136">
        <v>0.5</v>
      </c>
      <c r="I130" s="137"/>
      <c r="J130" s="136"/>
      <c r="K130" s="139">
        <f t="shared" si="11"/>
        <v>0</v>
      </c>
      <c r="L130" s="275" t="s">
        <v>791</v>
      </c>
      <c r="M130" s="294">
        <v>7</v>
      </c>
    </row>
    <row r="131" spans="2:15" ht="46.5" x14ac:dyDescent="0.35">
      <c r="B131" s="371"/>
      <c r="C131" s="274" t="s">
        <v>711</v>
      </c>
      <c r="D131" s="20"/>
      <c r="E131" s="287">
        <v>2000</v>
      </c>
      <c r="F131" s="20"/>
      <c r="G131" s="139">
        <f t="shared" si="10"/>
        <v>2000</v>
      </c>
      <c r="H131" s="136">
        <v>0.5</v>
      </c>
      <c r="I131" s="137"/>
      <c r="J131" s="136"/>
      <c r="K131" s="139">
        <f t="shared" si="11"/>
        <v>0</v>
      </c>
      <c r="L131" s="275" t="s">
        <v>792</v>
      </c>
      <c r="M131" s="294">
        <v>7</v>
      </c>
      <c r="O131" s="281"/>
    </row>
    <row r="132" spans="2:15" ht="31" x14ac:dyDescent="0.35">
      <c r="B132" s="371"/>
      <c r="C132" s="274" t="s">
        <v>712</v>
      </c>
      <c r="D132" s="20"/>
      <c r="E132" s="287">
        <v>3000</v>
      </c>
      <c r="F132" s="20"/>
      <c r="G132" s="139">
        <f t="shared" si="10"/>
        <v>3000</v>
      </c>
      <c r="H132" s="136">
        <v>0.5</v>
      </c>
      <c r="I132" s="137"/>
      <c r="J132" s="136"/>
      <c r="K132" s="139">
        <f t="shared" si="11"/>
        <v>0</v>
      </c>
      <c r="L132" s="275" t="s">
        <v>569</v>
      </c>
      <c r="M132" s="294">
        <v>5</v>
      </c>
      <c r="O132" s="281"/>
    </row>
    <row r="133" spans="2:15" ht="15.5" x14ac:dyDescent="0.35">
      <c r="B133" s="371"/>
      <c r="C133" s="19"/>
      <c r="D133" s="20"/>
      <c r="E133" s="20"/>
      <c r="F133" s="20"/>
      <c r="G133" s="139">
        <f t="shared" si="10"/>
        <v>0</v>
      </c>
      <c r="H133" s="136"/>
      <c r="I133" s="137"/>
      <c r="J133" s="136"/>
      <c r="K133" s="139">
        <f t="shared" si="11"/>
        <v>0</v>
      </c>
      <c r="L133" s="123"/>
      <c r="M133" s="294"/>
    </row>
    <row r="134" spans="2:15" ht="15.5" x14ac:dyDescent="0.35">
      <c r="B134" s="372"/>
      <c r="C134" s="19"/>
      <c r="D134" s="20"/>
      <c r="E134" s="20"/>
      <c r="F134" s="20"/>
      <c r="G134" s="139">
        <f t="shared" si="10"/>
        <v>0</v>
      </c>
      <c r="H134" s="136"/>
      <c r="I134" s="137"/>
      <c r="J134" s="136"/>
      <c r="K134" s="139">
        <f t="shared" si="11"/>
        <v>0</v>
      </c>
      <c r="L134" s="123"/>
      <c r="M134" s="294"/>
    </row>
    <row r="135" spans="2:15" ht="46.5" x14ac:dyDescent="0.35">
      <c r="B135" s="368" t="s">
        <v>778</v>
      </c>
      <c r="C135" s="274" t="s">
        <v>610</v>
      </c>
      <c r="D135" s="20"/>
      <c r="E135" s="287">
        <v>16000</v>
      </c>
      <c r="F135" s="20"/>
      <c r="G135" s="139">
        <f t="shared" si="10"/>
        <v>16000</v>
      </c>
      <c r="H135" s="136">
        <v>0.4</v>
      </c>
      <c r="I135" s="137"/>
      <c r="J135" s="136"/>
      <c r="K135" s="139">
        <f t="shared" si="11"/>
        <v>0</v>
      </c>
      <c r="L135" s="275" t="s">
        <v>713</v>
      </c>
      <c r="M135" s="294">
        <v>7</v>
      </c>
      <c r="O135" s="281"/>
    </row>
    <row r="136" spans="2:15" ht="15.5" x14ac:dyDescent="0.35">
      <c r="B136" s="371"/>
      <c r="C136" s="274" t="s">
        <v>611</v>
      </c>
      <c r="D136" s="20"/>
      <c r="E136" s="287">
        <v>2000</v>
      </c>
      <c r="F136" s="20"/>
      <c r="G136" s="139">
        <f t="shared" si="10"/>
        <v>2000</v>
      </c>
      <c r="H136" s="136">
        <v>0.4</v>
      </c>
      <c r="I136" s="137"/>
      <c r="J136" s="136"/>
      <c r="K136" s="139">
        <f t="shared" si="11"/>
        <v>0</v>
      </c>
      <c r="L136" s="275" t="s">
        <v>714</v>
      </c>
      <c r="M136" s="294">
        <v>7</v>
      </c>
      <c r="O136" s="281"/>
    </row>
    <row r="137" spans="2:15" ht="31" x14ac:dyDescent="0.35">
      <c r="B137" s="371"/>
      <c r="C137" s="274" t="s">
        <v>627</v>
      </c>
      <c r="D137" s="20"/>
      <c r="E137" s="287">
        <v>2000</v>
      </c>
      <c r="F137" s="20"/>
      <c r="G137" s="139">
        <f t="shared" si="10"/>
        <v>2000</v>
      </c>
      <c r="H137" s="136">
        <v>0.4</v>
      </c>
      <c r="I137" s="137"/>
      <c r="J137" s="136"/>
      <c r="K137" s="139">
        <f t="shared" si="11"/>
        <v>0</v>
      </c>
      <c r="L137" s="275" t="s">
        <v>700</v>
      </c>
      <c r="M137" s="294">
        <v>5</v>
      </c>
      <c r="O137" s="281"/>
    </row>
    <row r="138" spans="2:15" ht="15.5" x14ac:dyDescent="0.35">
      <c r="B138" s="371"/>
      <c r="C138" s="19"/>
      <c r="D138" s="20"/>
      <c r="E138" s="20"/>
      <c r="F138" s="20"/>
      <c r="G138" s="139">
        <f t="shared" si="10"/>
        <v>0</v>
      </c>
      <c r="H138" s="136"/>
      <c r="I138" s="137"/>
      <c r="J138" s="136"/>
      <c r="K138" s="139">
        <f t="shared" si="11"/>
        <v>0</v>
      </c>
      <c r="L138" s="123"/>
      <c r="M138" s="294"/>
    </row>
    <row r="139" spans="2:15" ht="15.5" x14ac:dyDescent="0.35">
      <c r="B139" s="372"/>
      <c r="C139" s="19"/>
      <c r="D139" s="20"/>
      <c r="E139" s="20"/>
      <c r="F139" s="20"/>
      <c r="G139" s="139">
        <f t="shared" si="10"/>
        <v>0</v>
      </c>
      <c r="H139" s="136"/>
      <c r="I139" s="137"/>
      <c r="J139" s="136"/>
      <c r="K139" s="139">
        <f t="shared" si="11"/>
        <v>0</v>
      </c>
      <c r="L139" s="123"/>
      <c r="M139" s="294"/>
    </row>
    <row r="140" spans="2:15" ht="31" x14ac:dyDescent="0.35">
      <c r="B140" s="368" t="s">
        <v>777</v>
      </c>
      <c r="C140" s="274" t="s">
        <v>613</v>
      </c>
      <c r="D140" s="20"/>
      <c r="E140" s="287">
        <v>2500</v>
      </c>
      <c r="F140" s="20"/>
      <c r="G140" s="139">
        <f t="shared" si="10"/>
        <v>2500</v>
      </c>
      <c r="H140" s="136">
        <v>0.4</v>
      </c>
      <c r="I140" s="137"/>
      <c r="J140" s="136"/>
      <c r="K140" s="139">
        <f t="shared" si="11"/>
        <v>0</v>
      </c>
      <c r="L140" s="275" t="s">
        <v>612</v>
      </c>
      <c r="M140" s="294">
        <v>7</v>
      </c>
      <c r="O140" s="281"/>
    </row>
    <row r="141" spans="2:15" ht="31" x14ac:dyDescent="0.35">
      <c r="B141" s="371"/>
      <c r="C141" s="274" t="s">
        <v>614</v>
      </c>
      <c r="D141" s="20"/>
      <c r="E141" s="287">
        <v>14000</v>
      </c>
      <c r="F141" s="20"/>
      <c r="G141" s="139">
        <f t="shared" si="10"/>
        <v>14000</v>
      </c>
      <c r="H141" s="136">
        <v>0.4</v>
      </c>
      <c r="I141" s="479"/>
      <c r="J141" s="337"/>
      <c r="K141" s="139">
        <f t="shared" si="11"/>
        <v>0</v>
      </c>
      <c r="L141" s="275" t="s">
        <v>695</v>
      </c>
      <c r="M141" s="294">
        <v>7</v>
      </c>
      <c r="O141" s="281"/>
    </row>
    <row r="142" spans="2:15" ht="31" x14ac:dyDescent="0.35">
      <c r="B142" s="371"/>
      <c r="C142" s="274" t="s">
        <v>627</v>
      </c>
      <c r="D142" s="20"/>
      <c r="E142" s="287">
        <v>1000</v>
      </c>
      <c r="F142" s="20"/>
      <c r="G142" s="139">
        <f t="shared" si="10"/>
        <v>1000</v>
      </c>
      <c r="H142" s="136">
        <v>0.4</v>
      </c>
      <c r="I142" s="137"/>
      <c r="J142" s="136"/>
      <c r="K142" s="139">
        <f t="shared" si="11"/>
        <v>0</v>
      </c>
      <c r="L142" s="275" t="s">
        <v>700</v>
      </c>
      <c r="M142" s="294">
        <v>5</v>
      </c>
    </row>
    <row r="143" spans="2:15" ht="15.5" x14ac:dyDescent="0.35">
      <c r="B143" s="371"/>
      <c r="C143" s="19"/>
      <c r="D143" s="20"/>
      <c r="E143" s="20"/>
      <c r="F143" s="20"/>
      <c r="G143" s="139">
        <f t="shared" si="10"/>
        <v>0</v>
      </c>
      <c r="H143" s="136"/>
      <c r="I143" s="137"/>
      <c r="J143" s="136"/>
      <c r="K143" s="139">
        <f t="shared" si="11"/>
        <v>0</v>
      </c>
      <c r="L143" s="123"/>
      <c r="M143" s="294"/>
    </row>
    <row r="144" spans="2:15" ht="15.5" x14ac:dyDescent="0.35">
      <c r="B144" s="372"/>
      <c r="C144" s="19"/>
      <c r="D144" s="20"/>
      <c r="E144" s="20"/>
      <c r="F144" s="20"/>
      <c r="G144" s="139">
        <f t="shared" si="10"/>
        <v>0</v>
      </c>
      <c r="H144" s="136"/>
      <c r="I144" s="137"/>
      <c r="J144" s="136"/>
      <c r="K144" s="139">
        <f t="shared" si="11"/>
        <v>0</v>
      </c>
      <c r="L144" s="123"/>
      <c r="M144" s="294"/>
    </row>
    <row r="145" spans="2:15" ht="31.4" customHeight="1" x14ac:dyDescent="0.35">
      <c r="B145" s="368" t="s">
        <v>776</v>
      </c>
      <c r="C145" s="274" t="s">
        <v>615</v>
      </c>
      <c r="D145" s="20"/>
      <c r="E145" s="287">
        <v>14500</v>
      </c>
      <c r="F145" s="20"/>
      <c r="G145" s="139">
        <f t="shared" si="10"/>
        <v>14500</v>
      </c>
      <c r="H145" s="136">
        <v>0.4</v>
      </c>
      <c r="I145" s="137"/>
      <c r="J145" s="136"/>
      <c r="K145" s="139">
        <f t="shared" si="11"/>
        <v>0</v>
      </c>
      <c r="L145" s="275" t="s">
        <v>695</v>
      </c>
      <c r="M145" s="294">
        <v>5</v>
      </c>
    </row>
    <row r="146" spans="2:15" ht="31" x14ac:dyDescent="0.35">
      <c r="B146" s="371"/>
      <c r="C146" s="274" t="s">
        <v>613</v>
      </c>
      <c r="D146" s="20"/>
      <c r="E146" s="287">
        <v>2000</v>
      </c>
      <c r="F146" s="20"/>
      <c r="G146" s="139">
        <f t="shared" si="10"/>
        <v>2000</v>
      </c>
      <c r="H146" s="136">
        <v>0.4</v>
      </c>
      <c r="I146" s="137"/>
      <c r="J146" s="136"/>
      <c r="K146" s="139">
        <f t="shared" si="11"/>
        <v>0</v>
      </c>
      <c r="L146" s="275" t="s">
        <v>612</v>
      </c>
      <c r="M146" s="294">
        <v>7</v>
      </c>
      <c r="O146" s="281"/>
    </row>
    <row r="147" spans="2:15" ht="31" x14ac:dyDescent="0.35">
      <c r="B147" s="371"/>
      <c r="C147" s="274" t="s">
        <v>627</v>
      </c>
      <c r="D147" s="20"/>
      <c r="E147" s="287">
        <v>1000</v>
      </c>
      <c r="F147" s="20"/>
      <c r="G147" s="139">
        <f t="shared" si="10"/>
        <v>1000</v>
      </c>
      <c r="H147" s="136">
        <v>0.4</v>
      </c>
      <c r="I147" s="137"/>
      <c r="J147" s="136"/>
      <c r="K147" s="139">
        <f t="shared" si="11"/>
        <v>0</v>
      </c>
      <c r="L147" s="275" t="s">
        <v>700</v>
      </c>
      <c r="M147" s="294">
        <v>5</v>
      </c>
    </row>
    <row r="148" spans="2:15" ht="15.5" x14ac:dyDescent="0.35">
      <c r="B148" s="371"/>
      <c r="C148" s="19"/>
      <c r="D148" s="20"/>
      <c r="E148" s="20"/>
      <c r="F148" s="20"/>
      <c r="G148" s="139">
        <f t="shared" si="10"/>
        <v>0</v>
      </c>
      <c r="H148" s="136"/>
      <c r="I148" s="137"/>
      <c r="J148" s="136"/>
      <c r="K148" s="139">
        <f t="shared" si="11"/>
        <v>0</v>
      </c>
      <c r="L148" s="123"/>
      <c r="M148" s="294"/>
    </row>
    <row r="149" spans="2:15" ht="15.5" x14ac:dyDescent="0.35">
      <c r="B149" s="372"/>
      <c r="C149" s="19"/>
      <c r="D149" s="20"/>
      <c r="E149" s="20"/>
      <c r="F149" s="20"/>
      <c r="G149" s="139">
        <f t="shared" si="10"/>
        <v>0</v>
      </c>
      <c r="H149" s="136"/>
      <c r="I149" s="137"/>
      <c r="J149" s="136"/>
      <c r="K149" s="139">
        <f t="shared" si="11"/>
        <v>0</v>
      </c>
      <c r="L149" s="123"/>
      <c r="M149" s="294"/>
    </row>
    <row r="150" spans="2:15" ht="31.4" customHeight="1" x14ac:dyDescent="0.35">
      <c r="B150" s="368" t="s">
        <v>768</v>
      </c>
      <c r="C150" s="274" t="s">
        <v>616</v>
      </c>
      <c r="D150" s="20"/>
      <c r="E150" s="287">
        <v>77000</v>
      </c>
      <c r="F150" s="20"/>
      <c r="G150" s="139">
        <f t="shared" si="10"/>
        <v>77000</v>
      </c>
      <c r="H150" s="136">
        <v>0.4</v>
      </c>
      <c r="I150" s="137"/>
      <c r="J150" s="136"/>
      <c r="K150" s="139">
        <f t="shared" si="11"/>
        <v>0</v>
      </c>
      <c r="L150" s="275" t="s">
        <v>715</v>
      </c>
      <c r="M150" s="294">
        <v>4</v>
      </c>
    </row>
    <row r="151" spans="2:15" ht="46.5" x14ac:dyDescent="0.35">
      <c r="B151" s="371"/>
      <c r="C151" s="274" t="s">
        <v>617</v>
      </c>
      <c r="D151" s="20"/>
      <c r="E151" s="287">
        <v>3000</v>
      </c>
      <c r="F151" s="20"/>
      <c r="G151" s="139">
        <f t="shared" si="10"/>
        <v>3000</v>
      </c>
      <c r="H151" s="136">
        <v>0.4</v>
      </c>
      <c r="I151" s="137"/>
      <c r="J151" s="136"/>
      <c r="K151" s="139">
        <f t="shared" si="11"/>
        <v>0</v>
      </c>
      <c r="L151" s="275" t="s">
        <v>793</v>
      </c>
      <c r="M151" s="294">
        <v>4</v>
      </c>
      <c r="O151" s="281"/>
    </row>
    <row r="152" spans="2:15" ht="15.5" x14ac:dyDescent="0.35">
      <c r="B152" s="371"/>
      <c r="C152" s="274"/>
      <c r="D152" s="20"/>
      <c r="E152" s="20"/>
      <c r="F152" s="20"/>
      <c r="G152" s="139">
        <f t="shared" si="10"/>
        <v>0</v>
      </c>
      <c r="H152" s="136"/>
      <c r="I152" s="137"/>
      <c r="J152" s="136"/>
      <c r="K152" s="139">
        <f t="shared" si="11"/>
        <v>0</v>
      </c>
      <c r="L152" s="275"/>
      <c r="M152" s="294"/>
    </row>
    <row r="153" spans="2:15" ht="15.5" x14ac:dyDescent="0.35">
      <c r="B153" s="371"/>
      <c r="C153" s="19"/>
      <c r="D153" s="20"/>
      <c r="E153" s="20"/>
      <c r="F153" s="20"/>
      <c r="G153" s="139">
        <f t="shared" si="10"/>
        <v>0</v>
      </c>
      <c r="H153" s="136"/>
      <c r="I153" s="137"/>
      <c r="J153" s="136"/>
      <c r="K153" s="139">
        <f t="shared" si="11"/>
        <v>0</v>
      </c>
      <c r="L153" s="123"/>
      <c r="M153" s="294"/>
    </row>
    <row r="154" spans="2:15" ht="15.5" x14ac:dyDescent="0.35">
      <c r="B154" s="372"/>
      <c r="C154" s="19"/>
      <c r="D154" s="20"/>
      <c r="E154" s="20"/>
      <c r="F154" s="20"/>
      <c r="G154" s="139">
        <f t="shared" si="10"/>
        <v>0</v>
      </c>
      <c r="H154" s="136"/>
      <c r="I154" s="137"/>
      <c r="J154" s="136"/>
      <c r="K154" s="139">
        <f t="shared" si="11"/>
        <v>0</v>
      </c>
      <c r="L154" s="123"/>
      <c r="M154" s="294"/>
    </row>
    <row r="155" spans="2:15" ht="31" x14ac:dyDescent="0.35">
      <c r="B155" s="368" t="s">
        <v>775</v>
      </c>
      <c r="C155" s="274" t="s">
        <v>618</v>
      </c>
      <c r="D155" s="20"/>
      <c r="E155" s="287">
        <v>5379</v>
      </c>
      <c r="F155" s="20"/>
      <c r="G155" s="139">
        <f t="shared" si="10"/>
        <v>5379</v>
      </c>
      <c r="H155" s="136">
        <v>0.4</v>
      </c>
      <c r="I155" s="137"/>
      <c r="J155" s="136"/>
      <c r="K155" s="139">
        <f t="shared" si="11"/>
        <v>0</v>
      </c>
      <c r="L155" s="275" t="s">
        <v>793</v>
      </c>
      <c r="M155" s="294">
        <v>6</v>
      </c>
      <c r="O155" s="281"/>
    </row>
    <row r="156" spans="2:15" ht="15.5" x14ac:dyDescent="0.35">
      <c r="B156" s="371"/>
      <c r="C156" s="274"/>
      <c r="D156" s="20"/>
      <c r="E156" s="287"/>
      <c r="F156" s="20"/>
      <c r="G156" s="139">
        <f t="shared" si="10"/>
        <v>0</v>
      </c>
      <c r="H156" s="136"/>
      <c r="I156" s="137"/>
      <c r="J156" s="136"/>
      <c r="K156" s="139">
        <f t="shared" si="11"/>
        <v>0</v>
      </c>
      <c r="L156" s="275"/>
      <c r="M156" s="294"/>
      <c r="O156" s="281"/>
    </row>
    <row r="157" spans="2:15" ht="15.5" x14ac:dyDescent="0.35">
      <c r="B157" s="371"/>
      <c r="C157" s="274"/>
      <c r="D157" s="20"/>
      <c r="E157" s="287"/>
      <c r="F157" s="20"/>
      <c r="G157" s="139">
        <f t="shared" si="10"/>
        <v>0</v>
      </c>
      <c r="H157" s="136"/>
      <c r="I157" s="137"/>
      <c r="J157" s="136"/>
      <c r="K157" s="139">
        <f t="shared" si="11"/>
        <v>0</v>
      </c>
      <c r="L157" s="123"/>
      <c r="M157" s="294"/>
    </row>
    <row r="158" spans="2:15" ht="15.5" x14ac:dyDescent="0.35">
      <c r="B158" s="371"/>
      <c r="C158" s="274"/>
      <c r="D158" s="20"/>
      <c r="E158" s="287"/>
      <c r="F158" s="20"/>
      <c r="G158" s="139">
        <f t="shared" si="10"/>
        <v>0</v>
      </c>
      <c r="H158" s="136"/>
      <c r="I158" s="137"/>
      <c r="J158" s="136"/>
      <c r="K158" s="139">
        <f t="shared" si="11"/>
        <v>0</v>
      </c>
      <c r="L158" s="123"/>
      <c r="M158" s="294"/>
    </row>
    <row r="159" spans="2:15" ht="15.5" x14ac:dyDescent="0.35">
      <c r="B159" s="372"/>
      <c r="C159" s="19"/>
      <c r="D159" s="20"/>
      <c r="E159" s="20"/>
      <c r="F159" s="20"/>
      <c r="G159" s="139">
        <f t="shared" si="10"/>
        <v>0</v>
      </c>
      <c r="H159" s="136"/>
      <c r="I159" s="137"/>
      <c r="J159" s="136"/>
      <c r="K159" s="139">
        <f t="shared" si="11"/>
        <v>0</v>
      </c>
      <c r="L159" s="123"/>
      <c r="M159" s="294"/>
    </row>
    <row r="160" spans="2:15" ht="31" x14ac:dyDescent="0.35">
      <c r="B160" s="368" t="s">
        <v>774</v>
      </c>
      <c r="C160" s="274" t="s">
        <v>620</v>
      </c>
      <c r="D160" s="20"/>
      <c r="E160" s="287">
        <v>8800</v>
      </c>
      <c r="F160" s="20"/>
      <c r="G160" s="139">
        <f t="shared" si="10"/>
        <v>8800</v>
      </c>
      <c r="H160" s="136">
        <v>0.4</v>
      </c>
      <c r="I160" s="137"/>
      <c r="J160" s="136"/>
      <c r="K160" s="139">
        <f t="shared" si="11"/>
        <v>0</v>
      </c>
      <c r="L160" s="275" t="s">
        <v>716</v>
      </c>
      <c r="M160" s="294">
        <v>7</v>
      </c>
      <c r="O160" s="281"/>
    </row>
    <row r="161" spans="2:15" ht="31" x14ac:dyDescent="0.35">
      <c r="B161" s="371"/>
      <c r="C161" s="274" t="s">
        <v>619</v>
      </c>
      <c r="D161" s="20"/>
      <c r="E161" s="287">
        <v>5000</v>
      </c>
      <c r="F161" s="20"/>
      <c r="G161" s="139">
        <f t="shared" si="10"/>
        <v>5000</v>
      </c>
      <c r="H161" s="136">
        <v>0.4</v>
      </c>
      <c r="I161" s="137"/>
      <c r="J161" s="136"/>
      <c r="K161" s="139">
        <f t="shared" si="11"/>
        <v>0</v>
      </c>
      <c r="L161" s="275" t="s">
        <v>788</v>
      </c>
      <c r="M161" s="294">
        <v>7</v>
      </c>
      <c r="O161" s="281"/>
    </row>
    <row r="162" spans="2:15" ht="31" x14ac:dyDescent="0.35">
      <c r="B162" s="371"/>
      <c r="C162" s="274" t="s">
        <v>717</v>
      </c>
      <c r="D162" s="20"/>
      <c r="E162" s="287">
        <v>700</v>
      </c>
      <c r="F162" s="20"/>
      <c r="G162" s="139">
        <f t="shared" si="10"/>
        <v>700</v>
      </c>
      <c r="H162" s="136">
        <v>0.4</v>
      </c>
      <c r="I162" s="137"/>
      <c r="J162" s="136"/>
      <c r="K162" s="139">
        <f t="shared" si="11"/>
        <v>0</v>
      </c>
      <c r="L162" s="275" t="s">
        <v>794</v>
      </c>
      <c r="M162" s="294">
        <v>7</v>
      </c>
    </row>
    <row r="163" spans="2:15" ht="31" x14ac:dyDescent="0.35">
      <c r="B163" s="371"/>
      <c r="C163" s="274" t="s">
        <v>718</v>
      </c>
      <c r="D163" s="20"/>
      <c r="E163" s="287">
        <v>500</v>
      </c>
      <c r="F163" s="20"/>
      <c r="G163" s="139">
        <f t="shared" si="10"/>
        <v>500</v>
      </c>
      <c r="H163" s="136">
        <v>0.4</v>
      </c>
      <c r="I163" s="137"/>
      <c r="J163" s="136"/>
      <c r="K163" s="139">
        <f t="shared" si="11"/>
        <v>0</v>
      </c>
      <c r="L163" s="275" t="s">
        <v>700</v>
      </c>
      <c r="M163" s="294">
        <v>5</v>
      </c>
    </row>
    <row r="164" spans="2:15" ht="15.5" x14ac:dyDescent="0.35">
      <c r="B164" s="372"/>
      <c r="C164" s="19"/>
      <c r="D164" s="20"/>
      <c r="E164" s="20"/>
      <c r="F164" s="20"/>
      <c r="G164" s="139">
        <f t="shared" si="10"/>
        <v>0</v>
      </c>
      <c r="H164" s="136"/>
      <c r="I164" s="137"/>
      <c r="J164" s="136"/>
      <c r="K164" s="139">
        <f t="shared" si="11"/>
        <v>0</v>
      </c>
      <c r="L164" s="123"/>
      <c r="M164" s="294"/>
    </row>
    <row r="165" spans="2:15" ht="15.5" x14ac:dyDescent="0.35">
      <c r="B165" s="368" t="s">
        <v>773</v>
      </c>
      <c r="C165" s="274" t="s">
        <v>621</v>
      </c>
      <c r="D165" s="20"/>
      <c r="E165" s="287">
        <v>20000</v>
      </c>
      <c r="F165" s="20"/>
      <c r="G165" s="139">
        <f t="shared" si="10"/>
        <v>20000</v>
      </c>
      <c r="H165" s="136">
        <v>0.3</v>
      </c>
      <c r="I165" s="137"/>
      <c r="J165" s="136"/>
      <c r="K165" s="139">
        <f t="shared" si="11"/>
        <v>0</v>
      </c>
      <c r="L165" s="275"/>
      <c r="M165" s="294">
        <v>6</v>
      </c>
    </row>
    <row r="166" spans="2:15" ht="15.5" x14ac:dyDescent="0.35">
      <c r="B166" s="371"/>
      <c r="C166" s="274"/>
      <c r="D166" s="20"/>
      <c r="E166" s="20"/>
      <c r="F166" s="20"/>
      <c r="G166" s="139">
        <f t="shared" si="10"/>
        <v>0</v>
      </c>
      <c r="H166" s="136"/>
      <c r="I166" s="137"/>
      <c r="J166" s="136"/>
      <c r="K166" s="139">
        <f t="shared" si="11"/>
        <v>0</v>
      </c>
      <c r="L166" s="275"/>
      <c r="M166" s="294"/>
      <c r="O166" s="281"/>
    </row>
    <row r="167" spans="2:15" ht="15.5" x14ac:dyDescent="0.35">
      <c r="B167" s="371"/>
      <c r="C167" s="274"/>
      <c r="D167" s="20"/>
      <c r="E167" s="20"/>
      <c r="F167" s="20"/>
      <c r="G167" s="139">
        <f t="shared" si="10"/>
        <v>0</v>
      </c>
      <c r="H167" s="136"/>
      <c r="I167" s="137"/>
      <c r="J167" s="136"/>
      <c r="K167" s="139">
        <f t="shared" si="11"/>
        <v>0</v>
      </c>
      <c r="L167" s="275"/>
      <c r="M167" s="294"/>
      <c r="O167" s="281"/>
    </row>
    <row r="168" spans="2:15" ht="15.5" x14ac:dyDescent="0.35">
      <c r="B168" s="371"/>
      <c r="C168" s="274"/>
      <c r="D168" s="20"/>
      <c r="E168" s="20"/>
      <c r="F168" s="20"/>
      <c r="G168" s="139">
        <f t="shared" si="10"/>
        <v>0</v>
      </c>
      <c r="H168" s="136"/>
      <c r="I168" s="137"/>
      <c r="J168" s="136"/>
      <c r="K168" s="139">
        <f t="shared" si="11"/>
        <v>0</v>
      </c>
      <c r="L168" s="275"/>
      <c r="M168" s="294"/>
    </row>
    <row r="169" spans="2:15" ht="15.5" x14ac:dyDescent="0.35">
      <c r="B169" s="372"/>
      <c r="C169" s="19"/>
      <c r="D169" s="20"/>
      <c r="E169" s="20"/>
      <c r="F169" s="20"/>
      <c r="G169" s="139">
        <f t="shared" si="10"/>
        <v>0</v>
      </c>
      <c r="H169" s="136"/>
      <c r="I169" s="137"/>
      <c r="J169" s="136"/>
      <c r="K169" s="139">
        <f t="shared" si="11"/>
        <v>0</v>
      </c>
      <c r="L169" s="123"/>
      <c r="M169" s="294"/>
    </row>
    <row r="170" spans="2:15" ht="46.5" x14ac:dyDescent="0.35">
      <c r="B170" s="368" t="s">
        <v>772</v>
      </c>
      <c r="C170" s="274" t="s">
        <v>682</v>
      </c>
      <c r="D170" s="20"/>
      <c r="E170" s="287">
        <v>70000</v>
      </c>
      <c r="F170" s="20"/>
      <c r="G170" s="139">
        <f t="shared" si="10"/>
        <v>70000</v>
      </c>
      <c r="H170" s="136">
        <v>0.6</v>
      </c>
      <c r="I170" s="137"/>
      <c r="J170" s="136"/>
      <c r="K170" s="139">
        <f t="shared" ref="K170:K189" si="12">+I170+J170</f>
        <v>0</v>
      </c>
      <c r="L170" s="331" t="s">
        <v>622</v>
      </c>
      <c r="M170" s="294">
        <v>6</v>
      </c>
    </row>
    <row r="171" spans="2:15" ht="15.5" x14ac:dyDescent="0.35">
      <c r="B171" s="371"/>
      <c r="C171" s="19"/>
      <c r="D171" s="20"/>
      <c r="E171" s="20"/>
      <c r="F171" s="20"/>
      <c r="G171" s="139">
        <f t="shared" si="10"/>
        <v>0</v>
      </c>
      <c r="H171" s="136"/>
      <c r="I171" s="137"/>
      <c r="J171" s="136"/>
      <c r="K171" s="139">
        <f t="shared" si="12"/>
        <v>0</v>
      </c>
      <c r="L171" s="123"/>
      <c r="M171" s="294"/>
      <c r="O171" s="281"/>
    </row>
    <row r="172" spans="2:15" ht="15.5" x14ac:dyDescent="0.35">
      <c r="B172" s="371"/>
      <c r="C172" s="19"/>
      <c r="D172" s="20"/>
      <c r="E172" s="20"/>
      <c r="F172" s="20"/>
      <c r="G172" s="139">
        <f t="shared" si="10"/>
        <v>0</v>
      </c>
      <c r="H172" s="136"/>
      <c r="I172" s="137"/>
      <c r="J172" s="136"/>
      <c r="K172" s="139">
        <f t="shared" si="12"/>
        <v>0</v>
      </c>
      <c r="L172" s="123"/>
      <c r="M172" s="294"/>
      <c r="O172" s="281"/>
    </row>
    <row r="173" spans="2:15" ht="15.5" x14ac:dyDescent="0.35">
      <c r="B173" s="371"/>
      <c r="C173" s="19"/>
      <c r="D173" s="20"/>
      <c r="E173" s="20"/>
      <c r="F173" s="20"/>
      <c r="G173" s="139">
        <f t="shared" si="10"/>
        <v>0</v>
      </c>
      <c r="H173" s="136"/>
      <c r="I173" s="137"/>
      <c r="J173" s="136"/>
      <c r="K173" s="139">
        <f t="shared" si="12"/>
        <v>0</v>
      </c>
      <c r="L173" s="123"/>
      <c r="M173" s="294"/>
    </row>
    <row r="174" spans="2:15" ht="15.5" x14ac:dyDescent="0.35">
      <c r="B174" s="372"/>
      <c r="C174" s="19"/>
      <c r="D174" s="20"/>
      <c r="E174" s="20"/>
      <c r="F174" s="20"/>
      <c r="G174" s="139">
        <f t="shared" si="10"/>
        <v>0</v>
      </c>
      <c r="H174" s="136"/>
      <c r="I174" s="137"/>
      <c r="J174" s="136"/>
      <c r="K174" s="139">
        <f t="shared" si="12"/>
        <v>0</v>
      </c>
      <c r="L174" s="123"/>
      <c r="M174" s="294"/>
    </row>
    <row r="175" spans="2:15" ht="46.5" x14ac:dyDescent="0.35">
      <c r="B175" s="373" t="s">
        <v>771</v>
      </c>
      <c r="C175" s="274" t="s">
        <v>687</v>
      </c>
      <c r="D175" s="20"/>
      <c r="E175" s="287">
        <v>1000</v>
      </c>
      <c r="F175" s="20"/>
      <c r="G175" s="139">
        <f t="shared" si="10"/>
        <v>1000</v>
      </c>
      <c r="H175" s="136">
        <v>0.35</v>
      </c>
      <c r="I175" s="137"/>
      <c r="J175" s="136"/>
      <c r="K175" s="139">
        <f t="shared" si="12"/>
        <v>0</v>
      </c>
      <c r="L175" s="275" t="s">
        <v>719</v>
      </c>
      <c r="M175" s="294">
        <v>5</v>
      </c>
      <c r="O175" s="281"/>
    </row>
    <row r="176" spans="2:15" ht="46.5" x14ac:dyDescent="0.35">
      <c r="B176" s="373"/>
      <c r="C176" s="274" t="s">
        <v>688</v>
      </c>
      <c r="D176" s="20"/>
      <c r="E176" s="287">
        <v>500</v>
      </c>
      <c r="F176" s="20"/>
      <c r="G176" s="139">
        <f t="shared" si="10"/>
        <v>500</v>
      </c>
      <c r="H176" s="136">
        <v>0.35</v>
      </c>
      <c r="I176" s="137"/>
      <c r="J176" s="136"/>
      <c r="K176" s="139">
        <f t="shared" si="12"/>
        <v>0</v>
      </c>
      <c r="L176" s="275" t="s">
        <v>786</v>
      </c>
      <c r="M176" s="294">
        <v>7</v>
      </c>
    </row>
    <row r="177" spans="2:15" ht="31" x14ac:dyDescent="0.35">
      <c r="B177" s="373"/>
      <c r="C177" s="274" t="s">
        <v>685</v>
      </c>
      <c r="D177" s="20"/>
      <c r="E177" s="287">
        <v>1000</v>
      </c>
      <c r="F177" s="20"/>
      <c r="G177" s="139">
        <f t="shared" si="10"/>
        <v>1000</v>
      </c>
      <c r="H177" s="136">
        <v>0.35</v>
      </c>
      <c r="I177" s="137"/>
      <c r="J177" s="136"/>
      <c r="K177" s="139">
        <f t="shared" si="12"/>
        <v>0</v>
      </c>
      <c r="L177" s="275" t="s">
        <v>569</v>
      </c>
      <c r="M177" s="294">
        <v>5</v>
      </c>
    </row>
    <row r="178" spans="2:15" ht="31" x14ac:dyDescent="0.35">
      <c r="B178" s="373"/>
      <c r="C178" s="274" t="s">
        <v>615</v>
      </c>
      <c r="D178" s="20"/>
      <c r="E178" s="287">
        <v>1500</v>
      </c>
      <c r="F178" s="20"/>
      <c r="G178" s="139">
        <f t="shared" si="10"/>
        <v>1500</v>
      </c>
      <c r="H178" s="136">
        <v>0.35</v>
      </c>
      <c r="I178" s="137"/>
      <c r="J178" s="136"/>
      <c r="K178" s="139">
        <f t="shared" si="12"/>
        <v>0</v>
      </c>
      <c r="L178" s="274" t="s">
        <v>686</v>
      </c>
      <c r="M178" s="294">
        <v>7</v>
      </c>
    </row>
    <row r="179" spans="2:15" ht="31" x14ac:dyDescent="0.35">
      <c r="B179" s="373"/>
      <c r="C179" s="274" t="s">
        <v>690</v>
      </c>
      <c r="D179" s="20"/>
      <c r="E179" s="287">
        <v>3000</v>
      </c>
      <c r="F179" s="20"/>
      <c r="G179" s="139">
        <f t="shared" si="10"/>
        <v>3000</v>
      </c>
      <c r="H179" s="136">
        <v>0.35</v>
      </c>
      <c r="I179" s="137"/>
      <c r="J179" s="136"/>
      <c r="K179" s="139">
        <f t="shared" si="12"/>
        <v>0</v>
      </c>
      <c r="L179" s="275" t="s">
        <v>788</v>
      </c>
      <c r="M179" s="294">
        <v>2</v>
      </c>
    </row>
    <row r="180" spans="2:15" ht="62" x14ac:dyDescent="0.35">
      <c r="B180" s="368" t="s">
        <v>770</v>
      </c>
      <c r="C180" s="274" t="s">
        <v>720</v>
      </c>
      <c r="D180" s="20"/>
      <c r="E180" s="287">
        <v>2000</v>
      </c>
      <c r="F180" s="20"/>
      <c r="G180" s="139">
        <f t="shared" si="10"/>
        <v>2000</v>
      </c>
      <c r="H180" s="136">
        <v>0.35</v>
      </c>
      <c r="I180" s="137"/>
      <c r="J180" s="136"/>
      <c r="K180" s="139">
        <f t="shared" si="12"/>
        <v>0</v>
      </c>
      <c r="L180" s="275" t="s">
        <v>795</v>
      </c>
      <c r="M180" s="294">
        <v>7</v>
      </c>
    </row>
    <row r="181" spans="2:15" ht="31" x14ac:dyDescent="0.35">
      <c r="B181" s="371"/>
      <c r="C181" s="274" t="s">
        <v>627</v>
      </c>
      <c r="D181" s="20"/>
      <c r="E181" s="287">
        <v>1000</v>
      </c>
      <c r="F181" s="20"/>
      <c r="G181" s="139">
        <f t="shared" si="10"/>
        <v>1000</v>
      </c>
      <c r="H181" s="136">
        <v>0.35</v>
      </c>
      <c r="I181" s="137"/>
      <c r="J181" s="136"/>
      <c r="K181" s="139">
        <f t="shared" si="12"/>
        <v>0</v>
      </c>
      <c r="L181" s="123" t="s">
        <v>685</v>
      </c>
      <c r="M181" s="294">
        <v>5</v>
      </c>
      <c r="O181" s="281"/>
    </row>
    <row r="182" spans="2:15" ht="15.5" x14ac:dyDescent="0.35">
      <c r="B182" s="371"/>
      <c r="C182" s="274" t="s">
        <v>787</v>
      </c>
      <c r="D182" s="20"/>
      <c r="E182" s="287">
        <v>7000</v>
      </c>
      <c r="F182" s="20"/>
      <c r="G182" s="139">
        <f t="shared" si="10"/>
        <v>7000</v>
      </c>
      <c r="H182" s="136">
        <v>0.35</v>
      </c>
      <c r="I182" s="137"/>
      <c r="J182" s="136"/>
      <c r="K182" s="139">
        <f t="shared" si="12"/>
        <v>0</v>
      </c>
      <c r="L182" s="275" t="s">
        <v>686</v>
      </c>
      <c r="M182" s="294">
        <v>2</v>
      </c>
    </row>
    <row r="183" spans="2:15" ht="31" x14ac:dyDescent="0.35">
      <c r="B183" s="371"/>
      <c r="C183" s="274" t="s">
        <v>689</v>
      </c>
      <c r="D183" s="20"/>
      <c r="E183" s="287">
        <v>40000</v>
      </c>
      <c r="F183" s="20"/>
      <c r="G183" s="139">
        <f t="shared" si="10"/>
        <v>40000</v>
      </c>
      <c r="H183" s="279">
        <v>0.35</v>
      </c>
      <c r="I183" s="487"/>
      <c r="J183" s="279"/>
      <c r="K183" s="139">
        <f t="shared" si="12"/>
        <v>0</v>
      </c>
      <c r="L183" s="275" t="s">
        <v>788</v>
      </c>
      <c r="M183" s="294">
        <v>2</v>
      </c>
    </row>
    <row r="184" spans="2:15" ht="15.5" x14ac:dyDescent="0.35">
      <c r="B184" s="372"/>
      <c r="C184" s="274"/>
      <c r="D184" s="20"/>
      <c r="E184" s="20"/>
      <c r="F184" s="20"/>
      <c r="G184" s="139">
        <f t="shared" si="10"/>
        <v>0</v>
      </c>
      <c r="H184" s="136"/>
      <c r="I184" s="137"/>
      <c r="J184" s="136"/>
      <c r="K184" s="139">
        <f t="shared" si="12"/>
        <v>0</v>
      </c>
      <c r="L184" s="123"/>
      <c r="M184" s="294"/>
    </row>
    <row r="185" spans="2:15" ht="48.65" customHeight="1" x14ac:dyDescent="0.35">
      <c r="B185" s="373" t="s">
        <v>769</v>
      </c>
      <c r="C185" s="274" t="s">
        <v>813</v>
      </c>
      <c r="D185" s="20"/>
      <c r="E185" s="287">
        <v>27500</v>
      </c>
      <c r="F185" s="20"/>
      <c r="G185" s="139">
        <f t="shared" si="10"/>
        <v>27500</v>
      </c>
      <c r="H185" s="136">
        <v>0.6</v>
      </c>
      <c r="I185" s="137"/>
      <c r="J185" s="136"/>
      <c r="K185" s="139">
        <f t="shared" si="12"/>
        <v>0</v>
      </c>
      <c r="L185" s="275" t="s">
        <v>662</v>
      </c>
      <c r="M185" s="294">
        <v>2</v>
      </c>
    </row>
    <row r="186" spans="2:15" ht="18.649999999999999" customHeight="1" x14ac:dyDescent="0.35">
      <c r="B186" s="373"/>
      <c r="C186" s="274" t="s">
        <v>684</v>
      </c>
      <c r="D186" s="20"/>
      <c r="E186" s="287">
        <v>2500</v>
      </c>
      <c r="F186" s="20"/>
      <c r="G186" s="139">
        <f t="shared" si="10"/>
        <v>2500</v>
      </c>
      <c r="H186" s="136"/>
      <c r="I186" s="137"/>
      <c r="J186" s="136"/>
      <c r="K186" s="139">
        <f t="shared" si="12"/>
        <v>0</v>
      </c>
      <c r="L186" s="123"/>
      <c r="M186" s="294">
        <v>2</v>
      </c>
      <c r="O186" s="281"/>
    </row>
    <row r="187" spans="2:15" ht="18.649999999999999" customHeight="1" x14ac:dyDescent="0.35">
      <c r="B187" s="373"/>
      <c r="C187" s="274"/>
      <c r="D187" s="20"/>
      <c r="E187" s="20"/>
      <c r="F187" s="20"/>
      <c r="G187" s="139">
        <f t="shared" si="10"/>
        <v>0</v>
      </c>
      <c r="H187" s="136"/>
      <c r="I187" s="137"/>
      <c r="J187" s="136"/>
      <c r="K187" s="139">
        <f t="shared" si="12"/>
        <v>0</v>
      </c>
      <c r="L187" s="123"/>
      <c r="M187" s="294"/>
    </row>
    <row r="188" spans="2:15" ht="18.649999999999999" customHeight="1" x14ac:dyDescent="0.35">
      <c r="B188" s="373"/>
      <c r="C188" s="274"/>
      <c r="D188" s="20"/>
      <c r="E188" s="20"/>
      <c r="F188" s="20"/>
      <c r="G188" s="139">
        <f t="shared" si="10"/>
        <v>0</v>
      </c>
      <c r="H188" s="136"/>
      <c r="I188" s="137"/>
      <c r="J188" s="136"/>
      <c r="K188" s="139">
        <f t="shared" si="12"/>
        <v>0</v>
      </c>
      <c r="L188" s="123"/>
      <c r="M188" s="294"/>
    </row>
    <row r="189" spans="2:15" ht="18.649999999999999" customHeight="1" x14ac:dyDescent="0.35">
      <c r="B189" s="373"/>
      <c r="C189" s="19"/>
      <c r="D189" s="20"/>
      <c r="E189" s="20"/>
      <c r="F189" s="20"/>
      <c r="G189" s="139">
        <f t="shared" si="10"/>
        <v>0</v>
      </c>
      <c r="H189" s="136"/>
      <c r="I189" s="137"/>
      <c r="J189" s="136"/>
      <c r="K189" s="139">
        <f t="shared" si="12"/>
        <v>0</v>
      </c>
      <c r="L189" s="123"/>
      <c r="M189" s="294"/>
    </row>
    <row r="190" spans="2:15" ht="15.5" x14ac:dyDescent="0.35">
      <c r="B190" s="368"/>
      <c r="C190" s="274"/>
      <c r="D190" s="20"/>
      <c r="E190" s="20"/>
      <c r="F190" s="20"/>
      <c r="G190" s="139">
        <f t="shared" si="10"/>
        <v>0</v>
      </c>
      <c r="H190" s="136"/>
      <c r="I190" s="137"/>
      <c r="J190" s="136"/>
      <c r="K190" s="186"/>
      <c r="L190" s="275"/>
      <c r="M190" s="294"/>
    </row>
    <row r="191" spans="2:15" ht="15.5" x14ac:dyDescent="0.35">
      <c r="B191" s="371"/>
      <c r="C191" s="274"/>
      <c r="D191" s="20"/>
      <c r="E191" s="20"/>
      <c r="F191" s="20"/>
      <c r="G191" s="139">
        <f t="shared" si="10"/>
        <v>0</v>
      </c>
      <c r="H191" s="136"/>
      <c r="I191" s="137"/>
      <c r="J191" s="136"/>
      <c r="K191" s="186"/>
      <c r="L191" s="123"/>
      <c r="M191" s="294"/>
      <c r="O191" s="281"/>
    </row>
    <row r="192" spans="2:15" ht="15.5" x14ac:dyDescent="0.35">
      <c r="B192" s="371"/>
      <c r="C192" s="19"/>
      <c r="D192" s="20"/>
      <c r="E192" s="20"/>
      <c r="F192" s="20"/>
      <c r="G192" s="139">
        <f t="shared" si="10"/>
        <v>0</v>
      </c>
      <c r="H192" s="136"/>
      <c r="I192" s="137"/>
      <c r="J192" s="136"/>
      <c r="K192" s="186"/>
      <c r="L192" s="123"/>
      <c r="M192" s="294"/>
    </row>
    <row r="193" spans="1:15" ht="15.5" x14ac:dyDescent="0.35">
      <c r="B193" s="371"/>
      <c r="C193" s="19"/>
      <c r="D193" s="20"/>
      <c r="E193" s="20"/>
      <c r="F193" s="20"/>
      <c r="G193" s="139">
        <f t="shared" si="10"/>
        <v>0</v>
      </c>
      <c r="H193" s="136"/>
      <c r="I193" s="137"/>
      <c r="J193" s="136"/>
      <c r="K193" s="186"/>
      <c r="L193" s="123"/>
      <c r="M193" s="294"/>
    </row>
    <row r="194" spans="1:15" ht="15.5" x14ac:dyDescent="0.35">
      <c r="B194" s="372"/>
      <c r="C194" s="19"/>
      <c r="D194" s="20"/>
      <c r="E194" s="20"/>
      <c r="F194" s="20"/>
      <c r="G194" s="139">
        <f t="shared" si="10"/>
        <v>0</v>
      </c>
      <c r="H194" s="136"/>
      <c r="I194" s="137"/>
      <c r="J194" s="136"/>
      <c r="K194" s="186"/>
      <c r="L194" s="123"/>
      <c r="M194" s="294"/>
    </row>
    <row r="195" spans="1:15" ht="15.5" x14ac:dyDescent="0.35">
      <c r="B195" s="368" t="s">
        <v>683</v>
      </c>
      <c r="C195" s="19"/>
      <c r="D195" s="20"/>
      <c r="E195" s="20"/>
      <c r="F195" s="20"/>
      <c r="G195" s="139">
        <f t="shared" si="10"/>
        <v>0</v>
      </c>
      <c r="H195" s="136"/>
      <c r="I195" s="137"/>
      <c r="J195" s="136"/>
      <c r="K195" s="186"/>
      <c r="L195" s="123"/>
      <c r="M195" s="294"/>
    </row>
    <row r="196" spans="1:15" ht="15.5" x14ac:dyDescent="0.35">
      <c r="B196" s="371"/>
      <c r="C196" s="19"/>
      <c r="D196" s="20"/>
      <c r="E196" s="20"/>
      <c r="F196" s="20"/>
      <c r="G196" s="139">
        <f t="shared" si="10"/>
        <v>0</v>
      </c>
      <c r="H196" s="136"/>
      <c r="I196" s="137"/>
      <c r="J196" s="136"/>
      <c r="K196" s="186"/>
      <c r="L196" s="123"/>
      <c r="M196" s="294"/>
    </row>
    <row r="197" spans="1:15" ht="15.5" x14ac:dyDescent="0.35">
      <c r="B197" s="371"/>
      <c r="C197" s="19"/>
      <c r="D197" s="20"/>
      <c r="E197" s="20"/>
      <c r="F197" s="20"/>
      <c r="G197" s="139">
        <f t="shared" si="10"/>
        <v>0</v>
      </c>
      <c r="H197" s="136"/>
      <c r="I197" s="137"/>
      <c r="J197" s="136"/>
      <c r="K197" s="186"/>
      <c r="L197" s="123"/>
      <c r="M197" s="294"/>
    </row>
    <row r="198" spans="1:15" ht="15.5" x14ac:dyDescent="0.35">
      <c r="A198" s="45"/>
      <c r="B198" s="371"/>
      <c r="C198" s="54"/>
      <c r="D198" s="21"/>
      <c r="E198" s="21"/>
      <c r="F198" s="21"/>
      <c r="G198" s="139">
        <f t="shared" si="10"/>
        <v>0</v>
      </c>
      <c r="H198" s="137"/>
      <c r="I198" s="137"/>
      <c r="J198" s="137"/>
      <c r="K198" s="187"/>
      <c r="L198" s="124"/>
      <c r="M198" s="294"/>
    </row>
    <row r="199" spans="1:15" s="45" customFormat="1" ht="15.5" x14ac:dyDescent="0.35">
      <c r="B199" s="372"/>
      <c r="C199" s="54"/>
      <c r="D199" s="21"/>
      <c r="E199" s="21"/>
      <c r="F199" s="21"/>
      <c r="G199" s="139">
        <f t="shared" si="10"/>
        <v>0</v>
      </c>
      <c r="H199" s="137"/>
      <c r="I199" s="137"/>
      <c r="J199" s="137"/>
      <c r="K199" s="187"/>
      <c r="L199" s="124"/>
      <c r="M199" s="294"/>
    </row>
    <row r="200" spans="1:15" s="45" customFormat="1" ht="15.5" x14ac:dyDescent="0.35">
      <c r="A200" s="44"/>
      <c r="B200" s="44"/>
      <c r="C200" s="106" t="s">
        <v>388</v>
      </c>
      <c r="D200" s="22">
        <f>SUM(D105:D199)</f>
        <v>0</v>
      </c>
      <c r="E200" s="22">
        <f>SUM(E105:E199)</f>
        <v>614999</v>
      </c>
      <c r="F200" s="22">
        <f>SUM(F105:F199)</f>
        <v>0</v>
      </c>
      <c r="G200" s="22">
        <f>SUM(G105:G199)</f>
        <v>614999</v>
      </c>
      <c r="H200" s="282">
        <f>(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H159*G159)+(H160*G160)+(H161*G161)+(H162*G162)+(H163*G163)+(H164*G164)+(H165*G165)+(H166*G166)+(H167*G167)+(H168*G168)+(H169*G169)+(H170*G170)+(H171*G171)+(H172*G172)+(H173*G173)+(H174*G174)+(H175*G175)+(H176*G176)+(H177*G177)+(H178*G178)+(H179*G179)+(H180*G180)+(H181*G181)+(H182*G182)+(H183*G183)+(H184*G184)+(H185*G185)+(H186*G186)+(H187*G187)+(H188*G188)+(H189*G189)+(H190*G190)+(H191*G191)+(H192*G192)+(H193*G193)+(H194*G194)+(H195*G195)+(H196*G196)+(H197*G197)+(H198*G198)+(H199*G199)</f>
        <v>259461.6</v>
      </c>
      <c r="I200" s="478"/>
      <c r="J200" s="282"/>
      <c r="K200" s="126">
        <f>SUM(K105:K199)</f>
        <v>187442.53000000003</v>
      </c>
      <c r="L200" s="124"/>
      <c r="M200" s="295"/>
    </row>
    <row r="201" spans="1:15" ht="30" customHeight="1" x14ac:dyDescent="0.35">
      <c r="B201" s="105" t="s">
        <v>386</v>
      </c>
      <c r="C201" s="387" t="s">
        <v>805</v>
      </c>
      <c r="D201" s="374"/>
      <c r="E201" s="374"/>
      <c r="F201" s="374"/>
      <c r="G201" s="374"/>
      <c r="H201" s="374"/>
      <c r="I201" s="374"/>
      <c r="J201" s="374"/>
      <c r="K201" s="375"/>
      <c r="L201" s="374"/>
      <c r="M201" s="296"/>
    </row>
    <row r="202" spans="1:15" ht="31" x14ac:dyDescent="0.35">
      <c r="B202" s="368" t="s">
        <v>534</v>
      </c>
      <c r="C202" s="274" t="s">
        <v>623</v>
      </c>
      <c r="D202" s="20">
        <v>12000</v>
      </c>
      <c r="E202" s="20"/>
      <c r="F202" s="20"/>
      <c r="G202" s="139">
        <f>D202+E202+F202</f>
        <v>12000</v>
      </c>
      <c r="H202" s="136">
        <v>0.3</v>
      </c>
      <c r="I202" s="137"/>
      <c r="J202" s="136"/>
      <c r="K202" s="139">
        <f t="shared" ref="K202:K226" si="13">+I202+J202</f>
        <v>0</v>
      </c>
      <c r="L202" s="275" t="s">
        <v>695</v>
      </c>
      <c r="M202" s="294">
        <v>7</v>
      </c>
    </row>
    <row r="203" spans="1:15" ht="31" x14ac:dyDescent="0.35">
      <c r="B203" s="369"/>
      <c r="C203" s="274" t="s">
        <v>627</v>
      </c>
      <c r="D203" s="20">
        <v>1500</v>
      </c>
      <c r="E203" s="20"/>
      <c r="F203" s="20"/>
      <c r="G203" s="139">
        <f t="shared" ref="G203:G246" si="14">D203+E203+F203</f>
        <v>1500</v>
      </c>
      <c r="H203" s="136">
        <v>0.3</v>
      </c>
      <c r="I203" s="137"/>
      <c r="J203" s="136"/>
      <c r="K203" s="139">
        <f t="shared" si="13"/>
        <v>0</v>
      </c>
      <c r="L203" s="275" t="s">
        <v>569</v>
      </c>
      <c r="M203" s="294">
        <v>5</v>
      </c>
      <c r="O203" s="281"/>
    </row>
    <row r="204" spans="1:15" ht="46.5" x14ac:dyDescent="0.35">
      <c r="B204" s="369"/>
      <c r="C204" s="274" t="s">
        <v>624</v>
      </c>
      <c r="D204" s="20">
        <v>2000</v>
      </c>
      <c r="E204" s="20"/>
      <c r="F204" s="20"/>
      <c r="G204" s="139">
        <f t="shared" si="14"/>
        <v>2000</v>
      </c>
      <c r="H204" s="136">
        <v>0.3</v>
      </c>
      <c r="I204" s="137"/>
      <c r="J204" s="136"/>
      <c r="K204" s="139">
        <f t="shared" si="13"/>
        <v>0</v>
      </c>
      <c r="L204" s="275" t="s">
        <v>575</v>
      </c>
      <c r="M204" s="294">
        <v>5</v>
      </c>
      <c r="O204" s="281"/>
    </row>
    <row r="205" spans="1:15" ht="46.5" x14ac:dyDescent="0.35">
      <c r="B205" s="369"/>
      <c r="C205" s="274" t="s">
        <v>625</v>
      </c>
      <c r="D205" s="20">
        <v>2000</v>
      </c>
      <c r="E205" s="20"/>
      <c r="F205" s="20"/>
      <c r="G205" s="139">
        <f t="shared" si="14"/>
        <v>2000</v>
      </c>
      <c r="H205" s="136">
        <v>0.3</v>
      </c>
      <c r="I205" s="137"/>
      <c r="J205" s="136"/>
      <c r="K205" s="139">
        <f t="shared" si="13"/>
        <v>0</v>
      </c>
      <c r="L205" s="275" t="s">
        <v>721</v>
      </c>
      <c r="M205" s="294">
        <v>4</v>
      </c>
    </row>
    <row r="206" spans="1:15" ht="15.5" x14ac:dyDescent="0.35">
      <c r="B206" s="370"/>
      <c r="C206" s="19"/>
      <c r="D206" s="20"/>
      <c r="E206" s="20"/>
      <c r="F206" s="20"/>
      <c r="G206" s="139">
        <f t="shared" si="14"/>
        <v>0</v>
      </c>
      <c r="H206" s="136"/>
      <c r="I206" s="137"/>
      <c r="J206" s="136"/>
      <c r="K206" s="139">
        <f t="shared" si="13"/>
        <v>0</v>
      </c>
      <c r="L206" s="123"/>
      <c r="M206" s="294"/>
    </row>
    <row r="207" spans="1:15" ht="31" x14ac:dyDescent="0.35">
      <c r="B207" s="368" t="s">
        <v>535</v>
      </c>
      <c r="C207" s="274" t="s">
        <v>623</v>
      </c>
      <c r="D207" s="20">
        <v>11000</v>
      </c>
      <c r="E207" s="20"/>
      <c r="F207" s="20"/>
      <c r="G207" s="139">
        <f t="shared" si="14"/>
        <v>11000</v>
      </c>
      <c r="H207" s="136">
        <v>0.3</v>
      </c>
      <c r="I207" s="137"/>
      <c r="J207" s="136"/>
      <c r="K207" s="139">
        <f t="shared" si="13"/>
        <v>0</v>
      </c>
      <c r="L207" s="275" t="s">
        <v>695</v>
      </c>
      <c r="M207" s="294">
        <v>7</v>
      </c>
    </row>
    <row r="208" spans="1:15" ht="31" x14ac:dyDescent="0.35">
      <c r="B208" s="369"/>
      <c r="C208" s="274" t="s">
        <v>627</v>
      </c>
      <c r="D208" s="20">
        <v>1500</v>
      </c>
      <c r="E208" s="20"/>
      <c r="F208" s="20"/>
      <c r="G208" s="139">
        <f t="shared" si="14"/>
        <v>1500</v>
      </c>
      <c r="H208" s="136">
        <v>0.3</v>
      </c>
      <c r="I208" s="137"/>
      <c r="J208" s="136"/>
      <c r="K208" s="139">
        <f t="shared" si="13"/>
        <v>0</v>
      </c>
      <c r="L208" s="275" t="s">
        <v>569</v>
      </c>
      <c r="M208" s="294">
        <v>5</v>
      </c>
      <c r="O208" s="281"/>
    </row>
    <row r="209" spans="2:15" ht="46.5" x14ac:dyDescent="0.35">
      <c r="B209" s="369"/>
      <c r="C209" s="274" t="s">
        <v>624</v>
      </c>
      <c r="D209" s="20">
        <v>2000</v>
      </c>
      <c r="E209" s="20"/>
      <c r="F209" s="20"/>
      <c r="G209" s="139">
        <f t="shared" si="14"/>
        <v>2000</v>
      </c>
      <c r="H209" s="136">
        <v>0.3</v>
      </c>
      <c r="I209" s="137"/>
      <c r="J209" s="136"/>
      <c r="K209" s="139">
        <f t="shared" si="13"/>
        <v>0</v>
      </c>
      <c r="L209" s="275" t="s">
        <v>575</v>
      </c>
      <c r="M209" s="294">
        <v>5</v>
      </c>
      <c r="O209" s="281"/>
    </row>
    <row r="210" spans="2:15" ht="46.5" x14ac:dyDescent="0.35">
      <c r="B210" s="369"/>
      <c r="C210" s="274" t="s">
        <v>625</v>
      </c>
      <c r="D210" s="20">
        <v>2000</v>
      </c>
      <c r="E210" s="20"/>
      <c r="F210" s="20"/>
      <c r="G210" s="139">
        <f t="shared" si="14"/>
        <v>2000</v>
      </c>
      <c r="H210" s="136">
        <v>0.3</v>
      </c>
      <c r="I210" s="137"/>
      <c r="J210" s="136"/>
      <c r="K210" s="139">
        <f t="shared" si="13"/>
        <v>0</v>
      </c>
      <c r="L210" s="275" t="s">
        <v>626</v>
      </c>
      <c r="M210" s="294">
        <v>4</v>
      </c>
    </row>
    <row r="211" spans="2:15" ht="26.15" customHeight="1" x14ac:dyDescent="0.35">
      <c r="B211" s="370"/>
      <c r="C211" s="19"/>
      <c r="D211" s="20"/>
      <c r="E211" s="20"/>
      <c r="F211" s="20"/>
      <c r="G211" s="139">
        <f t="shared" si="14"/>
        <v>0</v>
      </c>
      <c r="H211" s="136"/>
      <c r="I211" s="137"/>
      <c r="J211" s="136"/>
      <c r="K211" s="139">
        <f t="shared" si="13"/>
        <v>0</v>
      </c>
      <c r="L211" s="123"/>
      <c r="M211" s="294"/>
    </row>
    <row r="212" spans="2:15" ht="46.5" x14ac:dyDescent="0.35">
      <c r="B212" s="368" t="s">
        <v>691</v>
      </c>
      <c r="C212" s="274" t="s">
        <v>625</v>
      </c>
      <c r="D212" s="20">
        <v>3000</v>
      </c>
      <c r="E212" s="20"/>
      <c r="F212" s="20"/>
      <c r="G212" s="139">
        <f t="shared" si="14"/>
        <v>3000</v>
      </c>
      <c r="H212" s="136">
        <v>0.3</v>
      </c>
      <c r="I212" s="137"/>
      <c r="J212" s="136"/>
      <c r="K212" s="139">
        <f t="shared" si="13"/>
        <v>0</v>
      </c>
      <c r="L212" s="275" t="s">
        <v>629</v>
      </c>
      <c r="M212" s="294">
        <v>4</v>
      </c>
    </row>
    <row r="213" spans="2:15" ht="31" x14ac:dyDescent="0.35">
      <c r="B213" s="369"/>
      <c r="C213" s="274" t="s">
        <v>627</v>
      </c>
      <c r="D213" s="20">
        <f>2500-500+500</f>
        <v>2500</v>
      </c>
      <c r="E213" s="20"/>
      <c r="F213" s="20"/>
      <c r="G213" s="139">
        <f t="shared" si="14"/>
        <v>2500</v>
      </c>
      <c r="H213" s="136">
        <v>0.3</v>
      </c>
      <c r="I213" s="137"/>
      <c r="J213" s="136"/>
      <c r="K213" s="139">
        <f t="shared" si="13"/>
        <v>0</v>
      </c>
      <c r="L213" s="275" t="s">
        <v>569</v>
      </c>
      <c r="M213" s="294">
        <v>5</v>
      </c>
      <c r="O213" s="281"/>
    </row>
    <row r="214" spans="2:15" ht="31" x14ac:dyDescent="0.35">
      <c r="B214" s="369"/>
      <c r="C214" s="274" t="s">
        <v>628</v>
      </c>
      <c r="D214" s="20">
        <v>12000</v>
      </c>
      <c r="E214" s="20"/>
      <c r="F214" s="20"/>
      <c r="G214" s="139">
        <f t="shared" si="14"/>
        <v>12000</v>
      </c>
      <c r="H214" s="136">
        <v>0.3</v>
      </c>
      <c r="I214" s="137"/>
      <c r="J214" s="136"/>
      <c r="K214" s="139">
        <f t="shared" si="13"/>
        <v>0</v>
      </c>
      <c r="L214" s="275" t="s">
        <v>695</v>
      </c>
      <c r="M214" s="294">
        <v>7</v>
      </c>
      <c r="O214" s="281"/>
    </row>
    <row r="215" spans="2:15" ht="15.5" x14ac:dyDescent="0.35">
      <c r="B215" s="369"/>
      <c r="C215" s="19"/>
      <c r="D215" s="20"/>
      <c r="E215" s="20"/>
      <c r="F215" s="20"/>
      <c r="G215" s="139">
        <f t="shared" si="14"/>
        <v>0</v>
      </c>
      <c r="H215" s="136"/>
      <c r="I215" s="137"/>
      <c r="J215" s="136"/>
      <c r="K215" s="139">
        <f t="shared" si="13"/>
        <v>0</v>
      </c>
      <c r="L215" s="123"/>
      <c r="M215" s="294"/>
    </row>
    <row r="216" spans="2:15" ht="15.65" customHeight="1" x14ac:dyDescent="0.35">
      <c r="B216" s="370"/>
      <c r="C216" s="19"/>
      <c r="D216" s="20"/>
      <c r="E216" s="20"/>
      <c r="F216" s="20"/>
      <c r="G216" s="139">
        <f t="shared" si="14"/>
        <v>0</v>
      </c>
      <c r="H216" s="136"/>
      <c r="I216" s="137"/>
      <c r="J216" s="136"/>
      <c r="K216" s="139">
        <f t="shared" si="13"/>
        <v>0</v>
      </c>
      <c r="L216" s="123"/>
      <c r="M216" s="294"/>
    </row>
    <row r="217" spans="2:15" ht="31.4" customHeight="1" x14ac:dyDescent="0.35">
      <c r="B217" s="368" t="s">
        <v>692</v>
      </c>
      <c r="C217" s="274" t="s">
        <v>722</v>
      </c>
      <c r="D217" s="20">
        <v>10000</v>
      </c>
      <c r="E217" s="20"/>
      <c r="F217" s="20"/>
      <c r="G217" s="139">
        <f t="shared" si="14"/>
        <v>10000</v>
      </c>
      <c r="H217" s="136">
        <v>0.3</v>
      </c>
      <c r="I217" s="137"/>
      <c r="J217" s="136"/>
      <c r="K217" s="139">
        <f t="shared" si="13"/>
        <v>0</v>
      </c>
      <c r="L217" s="275" t="s">
        <v>630</v>
      </c>
      <c r="M217" s="294">
        <v>2</v>
      </c>
    </row>
    <row r="218" spans="2:15" ht="15.5" x14ac:dyDescent="0.35">
      <c r="B218" s="369"/>
      <c r="C218" s="19"/>
      <c r="D218" s="20"/>
      <c r="E218" s="20"/>
      <c r="F218" s="20"/>
      <c r="G218" s="139">
        <f t="shared" si="14"/>
        <v>0</v>
      </c>
      <c r="H218" s="136"/>
      <c r="I218" s="137"/>
      <c r="J218" s="136"/>
      <c r="K218" s="139">
        <f t="shared" si="13"/>
        <v>0</v>
      </c>
      <c r="L218" s="123"/>
      <c r="M218" s="294"/>
      <c r="O218" s="281"/>
    </row>
    <row r="219" spans="2:15" ht="23.15" customHeight="1" x14ac:dyDescent="0.35">
      <c r="B219" s="369"/>
      <c r="C219" s="19"/>
      <c r="D219" s="20"/>
      <c r="E219" s="20"/>
      <c r="F219" s="20"/>
      <c r="G219" s="139">
        <f t="shared" si="14"/>
        <v>0</v>
      </c>
      <c r="H219" s="136"/>
      <c r="I219" s="137"/>
      <c r="J219" s="136"/>
      <c r="K219" s="139">
        <f t="shared" si="13"/>
        <v>0</v>
      </c>
      <c r="L219" s="123"/>
      <c r="M219" s="294"/>
      <c r="O219" s="281"/>
    </row>
    <row r="220" spans="2:15" ht="23.15" customHeight="1" x14ac:dyDescent="0.35">
      <c r="B220" s="369"/>
      <c r="C220" s="19"/>
      <c r="D220" s="20"/>
      <c r="E220" s="20"/>
      <c r="F220" s="20"/>
      <c r="G220" s="139">
        <f t="shared" si="14"/>
        <v>0</v>
      </c>
      <c r="H220" s="136"/>
      <c r="I220" s="137"/>
      <c r="J220" s="136"/>
      <c r="K220" s="139">
        <f t="shared" si="13"/>
        <v>0</v>
      </c>
      <c r="L220" s="123"/>
      <c r="M220" s="294"/>
    </row>
    <row r="221" spans="2:15" ht="23.15" customHeight="1" x14ac:dyDescent="0.35">
      <c r="B221" s="370"/>
      <c r="C221" s="19"/>
      <c r="D221" s="20"/>
      <c r="E221" s="20"/>
      <c r="F221" s="20"/>
      <c r="G221" s="139">
        <f t="shared" si="14"/>
        <v>0</v>
      </c>
      <c r="H221" s="136"/>
      <c r="I221" s="137"/>
      <c r="J221" s="136"/>
      <c r="K221" s="139">
        <f t="shared" si="13"/>
        <v>0</v>
      </c>
      <c r="L221" s="123"/>
      <c r="M221" s="294"/>
    </row>
    <row r="222" spans="2:15" ht="31" x14ac:dyDescent="0.35">
      <c r="B222" s="368" t="s">
        <v>693</v>
      </c>
      <c r="C222" s="274" t="s">
        <v>631</v>
      </c>
      <c r="D222" s="20">
        <v>19116.769999999997</v>
      </c>
      <c r="E222" s="20"/>
      <c r="F222" s="20"/>
      <c r="G222" s="139">
        <f t="shared" si="14"/>
        <v>19116.769999999997</v>
      </c>
      <c r="H222" s="136">
        <v>0.3</v>
      </c>
      <c r="I222" s="137"/>
      <c r="J222" s="136"/>
      <c r="K222" s="139">
        <f t="shared" si="13"/>
        <v>0</v>
      </c>
      <c r="L222" s="275" t="s">
        <v>632</v>
      </c>
      <c r="M222" s="294">
        <v>6</v>
      </c>
    </row>
    <row r="223" spans="2:15" ht="35.5" customHeight="1" x14ac:dyDescent="0.35">
      <c r="B223" s="369"/>
      <c r="C223" s="274" t="s">
        <v>723</v>
      </c>
      <c r="D223" s="20">
        <v>5000</v>
      </c>
      <c r="E223" s="20"/>
      <c r="F223" s="20"/>
      <c r="G223" s="139">
        <f t="shared" si="14"/>
        <v>5000</v>
      </c>
      <c r="H223" s="136">
        <v>0.3</v>
      </c>
      <c r="I223" s="137"/>
      <c r="J223" s="136"/>
      <c r="K223" s="139">
        <f t="shared" si="13"/>
        <v>0</v>
      </c>
      <c r="L223" s="275" t="s">
        <v>632</v>
      </c>
      <c r="M223" s="294">
        <v>6</v>
      </c>
      <c r="O223" s="281"/>
    </row>
    <row r="224" spans="2:15" ht="62" x14ac:dyDescent="0.35">
      <c r="B224" s="369"/>
      <c r="C224" s="274" t="s">
        <v>813</v>
      </c>
      <c r="D224" s="20">
        <v>20000</v>
      </c>
      <c r="E224" s="20"/>
      <c r="F224" s="20"/>
      <c r="G224" s="139">
        <f t="shared" si="14"/>
        <v>20000</v>
      </c>
      <c r="H224" s="136">
        <v>0.3</v>
      </c>
      <c r="I224" s="137"/>
      <c r="J224" s="136"/>
      <c r="K224" s="139">
        <f t="shared" si="13"/>
        <v>0</v>
      </c>
      <c r="L224" s="275" t="s">
        <v>632</v>
      </c>
      <c r="M224" s="294">
        <v>6</v>
      </c>
    </row>
    <row r="225" spans="2:15" ht="15.5" x14ac:dyDescent="0.35">
      <c r="B225" s="369"/>
      <c r="C225" s="19"/>
      <c r="D225" s="20"/>
      <c r="E225" s="20"/>
      <c r="F225" s="20"/>
      <c r="G225" s="139">
        <f t="shared" si="14"/>
        <v>0</v>
      </c>
      <c r="H225" s="136"/>
      <c r="I225" s="137"/>
      <c r="J225" s="136"/>
      <c r="K225" s="139">
        <f t="shared" si="13"/>
        <v>0</v>
      </c>
      <c r="L225" s="123"/>
      <c r="M225" s="294"/>
    </row>
    <row r="226" spans="2:15" ht="15.5" x14ac:dyDescent="0.35">
      <c r="B226" s="370"/>
      <c r="C226" s="19"/>
      <c r="D226" s="20"/>
      <c r="E226" s="20"/>
      <c r="F226" s="20"/>
      <c r="G226" s="139">
        <f t="shared" si="14"/>
        <v>0</v>
      </c>
      <c r="H226" s="136"/>
      <c r="I226" s="137"/>
      <c r="J226" s="136"/>
      <c r="K226" s="139">
        <f t="shared" si="13"/>
        <v>0</v>
      </c>
      <c r="L226" s="123"/>
      <c r="M226" s="294"/>
    </row>
    <row r="227" spans="2:15" ht="15.5" x14ac:dyDescent="0.35">
      <c r="B227" s="368"/>
      <c r="C227" s="274"/>
      <c r="D227" s="20"/>
      <c r="E227" s="20"/>
      <c r="F227" s="20"/>
      <c r="G227" s="139">
        <f t="shared" si="14"/>
        <v>0</v>
      </c>
      <c r="H227" s="136"/>
      <c r="I227" s="137"/>
      <c r="J227" s="136"/>
      <c r="K227" s="186"/>
      <c r="L227" s="275"/>
      <c r="M227" s="294"/>
    </row>
    <row r="228" spans="2:15" ht="15.5" x14ac:dyDescent="0.35">
      <c r="B228" s="369"/>
      <c r="C228" s="274"/>
      <c r="D228" s="20"/>
      <c r="E228" s="20"/>
      <c r="F228" s="20"/>
      <c r="G228" s="139">
        <f t="shared" si="14"/>
        <v>0</v>
      </c>
      <c r="H228" s="136"/>
      <c r="I228" s="137"/>
      <c r="J228" s="136"/>
      <c r="K228" s="186"/>
      <c r="L228" s="275"/>
      <c r="M228" s="294"/>
      <c r="O228" s="281"/>
    </row>
    <row r="229" spans="2:15" ht="20.149999999999999" customHeight="1" x14ac:dyDescent="0.35">
      <c r="B229" s="369"/>
      <c r="C229" s="274"/>
      <c r="D229" s="20"/>
      <c r="E229" s="20"/>
      <c r="F229" s="20"/>
      <c r="G229" s="139">
        <f t="shared" si="14"/>
        <v>0</v>
      </c>
      <c r="H229" s="136"/>
      <c r="I229" s="137"/>
      <c r="J229" s="136"/>
      <c r="K229" s="186"/>
      <c r="L229" s="275"/>
      <c r="M229" s="294"/>
    </row>
    <row r="230" spans="2:15" ht="20.149999999999999" customHeight="1" x14ac:dyDescent="0.35">
      <c r="B230" s="369"/>
      <c r="C230" s="19"/>
      <c r="D230" s="20"/>
      <c r="E230" s="20"/>
      <c r="F230" s="20"/>
      <c r="G230" s="139">
        <f t="shared" si="14"/>
        <v>0</v>
      </c>
      <c r="H230" s="136"/>
      <c r="I230" s="137"/>
      <c r="J230" s="136"/>
      <c r="K230" s="186"/>
      <c r="L230" s="123"/>
      <c r="M230" s="294"/>
    </row>
    <row r="231" spans="2:15" ht="20.149999999999999" customHeight="1" x14ac:dyDescent="0.35">
      <c r="B231" s="370"/>
      <c r="C231" s="19"/>
      <c r="D231" s="20"/>
      <c r="E231" s="20"/>
      <c r="F231" s="20"/>
      <c r="G231" s="139">
        <f t="shared" si="14"/>
        <v>0</v>
      </c>
      <c r="H231" s="136"/>
      <c r="I231" s="137"/>
      <c r="J231" s="136"/>
      <c r="K231" s="186"/>
      <c r="L231" s="123"/>
      <c r="M231" s="294"/>
    </row>
    <row r="232" spans="2:15" ht="34.4" customHeight="1" x14ac:dyDescent="0.35">
      <c r="B232" s="368"/>
      <c r="C232" s="274"/>
      <c r="D232" s="20"/>
      <c r="E232" s="20"/>
      <c r="F232" s="20"/>
      <c r="G232" s="139">
        <f t="shared" si="14"/>
        <v>0</v>
      </c>
      <c r="H232" s="136"/>
      <c r="I232" s="137"/>
      <c r="J232" s="136"/>
      <c r="K232" s="186"/>
      <c r="L232" s="275"/>
      <c r="M232" s="294"/>
    </row>
    <row r="233" spans="2:15" ht="22.4" customHeight="1" x14ac:dyDescent="0.35">
      <c r="B233" s="369"/>
      <c r="C233" s="19"/>
      <c r="D233" s="20"/>
      <c r="E233" s="20"/>
      <c r="F233" s="20"/>
      <c r="G233" s="139">
        <f t="shared" si="14"/>
        <v>0</v>
      </c>
      <c r="H233" s="136"/>
      <c r="I233" s="137"/>
      <c r="J233" s="136"/>
      <c r="K233" s="186"/>
      <c r="L233" s="123"/>
      <c r="M233" s="294"/>
    </row>
    <row r="234" spans="2:15" ht="22.4" customHeight="1" x14ac:dyDescent="0.35">
      <c r="B234" s="369"/>
      <c r="C234" s="19"/>
      <c r="D234" s="20"/>
      <c r="E234" s="20"/>
      <c r="F234" s="20"/>
      <c r="G234" s="139">
        <f t="shared" si="14"/>
        <v>0</v>
      </c>
      <c r="H234" s="136"/>
      <c r="I234" s="137"/>
      <c r="J234" s="136"/>
      <c r="K234" s="186"/>
      <c r="L234" s="123"/>
      <c r="M234" s="294"/>
      <c r="O234" s="281"/>
    </row>
    <row r="235" spans="2:15" ht="22.4" customHeight="1" x14ac:dyDescent="0.35">
      <c r="B235" s="369"/>
      <c r="C235" s="19"/>
      <c r="D235" s="20"/>
      <c r="E235" s="20"/>
      <c r="F235" s="20"/>
      <c r="G235" s="139">
        <f t="shared" si="14"/>
        <v>0</v>
      </c>
      <c r="H235" s="136"/>
      <c r="I235" s="137"/>
      <c r="J235" s="136"/>
      <c r="K235" s="186"/>
      <c r="L235" s="123"/>
      <c r="M235" s="294"/>
    </row>
    <row r="236" spans="2:15" ht="22.4" customHeight="1" x14ac:dyDescent="0.35">
      <c r="B236" s="370"/>
      <c r="C236" s="19"/>
      <c r="D236" s="20"/>
      <c r="E236" s="20"/>
      <c r="F236" s="20"/>
      <c r="G236" s="139">
        <f t="shared" si="14"/>
        <v>0</v>
      </c>
      <c r="H236" s="136"/>
      <c r="I236" s="137"/>
      <c r="J236" s="136"/>
      <c r="K236" s="186"/>
      <c r="L236" s="123"/>
      <c r="M236" s="294"/>
    </row>
    <row r="237" spans="2:15" ht="15.5" x14ac:dyDescent="0.35">
      <c r="B237" s="368"/>
      <c r="C237" s="274"/>
      <c r="D237" s="20"/>
      <c r="E237" s="20"/>
      <c r="F237" s="20"/>
      <c r="G237" s="139">
        <f t="shared" si="14"/>
        <v>0</v>
      </c>
      <c r="H237" s="136"/>
      <c r="I237" s="137"/>
      <c r="J237" s="136"/>
      <c r="K237" s="186"/>
      <c r="L237" s="275"/>
      <c r="M237" s="294"/>
    </row>
    <row r="238" spans="2:15" ht="15.5" x14ac:dyDescent="0.35">
      <c r="B238" s="369"/>
      <c r="C238" s="274"/>
      <c r="D238" s="20"/>
      <c r="E238" s="20"/>
      <c r="F238" s="20"/>
      <c r="G238" s="139">
        <f t="shared" si="14"/>
        <v>0</v>
      </c>
      <c r="H238" s="136"/>
      <c r="I238" s="137"/>
      <c r="J238" s="136"/>
      <c r="K238" s="186"/>
      <c r="L238" s="275"/>
      <c r="M238" s="294"/>
      <c r="O238" s="281"/>
    </row>
    <row r="239" spans="2:15" ht="19.399999999999999" customHeight="1" x14ac:dyDescent="0.35">
      <c r="B239" s="369"/>
      <c r="C239" s="19"/>
      <c r="D239" s="20"/>
      <c r="E239" s="20"/>
      <c r="F239" s="20"/>
      <c r="G239" s="139">
        <f t="shared" si="14"/>
        <v>0</v>
      </c>
      <c r="H239" s="136"/>
      <c r="I239" s="137"/>
      <c r="J239" s="136"/>
      <c r="K239" s="186"/>
      <c r="L239" s="123"/>
      <c r="M239" s="294"/>
    </row>
    <row r="240" spans="2:15" ht="19.399999999999999" customHeight="1" x14ac:dyDescent="0.35">
      <c r="B240" s="369"/>
      <c r="C240" s="19"/>
      <c r="D240" s="20"/>
      <c r="E240" s="20"/>
      <c r="F240" s="20"/>
      <c r="G240" s="139">
        <f t="shared" si="14"/>
        <v>0</v>
      </c>
      <c r="H240" s="136"/>
      <c r="I240" s="137"/>
      <c r="J240" s="136"/>
      <c r="K240" s="186"/>
      <c r="L240" s="123"/>
      <c r="M240" s="294"/>
    </row>
    <row r="241" spans="2:13" ht="19.399999999999999" customHeight="1" x14ac:dyDescent="0.35">
      <c r="B241" s="370"/>
      <c r="C241" s="19"/>
      <c r="D241" s="20"/>
      <c r="E241" s="20"/>
      <c r="F241" s="20"/>
      <c r="G241" s="139">
        <f t="shared" si="14"/>
        <v>0</v>
      </c>
      <c r="H241" s="136"/>
      <c r="I241" s="137"/>
      <c r="J241" s="136"/>
      <c r="K241" s="186"/>
      <c r="L241" s="123"/>
      <c r="M241" s="294"/>
    </row>
    <row r="242" spans="2:13" ht="15.5" x14ac:dyDescent="0.35">
      <c r="B242" s="368" t="s">
        <v>694</v>
      </c>
      <c r="C242" s="19"/>
      <c r="D242" s="20"/>
      <c r="E242" s="20"/>
      <c r="F242" s="20"/>
      <c r="G242" s="139">
        <f t="shared" si="14"/>
        <v>0</v>
      </c>
      <c r="H242" s="136"/>
      <c r="I242" s="137"/>
      <c r="J242" s="136"/>
      <c r="K242" s="186"/>
      <c r="L242" s="123"/>
      <c r="M242" s="294"/>
    </row>
    <row r="243" spans="2:13" ht="15.5" x14ac:dyDescent="0.35">
      <c r="B243" s="369"/>
      <c r="C243" s="19"/>
      <c r="D243" s="20"/>
      <c r="E243" s="20"/>
      <c r="F243" s="20"/>
      <c r="G243" s="139">
        <f t="shared" si="14"/>
        <v>0</v>
      </c>
      <c r="H243" s="136"/>
      <c r="I243" s="137"/>
      <c r="J243" s="136"/>
      <c r="K243" s="186"/>
      <c r="L243" s="123"/>
      <c r="M243" s="294"/>
    </row>
    <row r="244" spans="2:13" ht="15.5" x14ac:dyDescent="0.35">
      <c r="B244" s="369"/>
      <c r="C244" s="19"/>
      <c r="D244" s="20"/>
      <c r="E244" s="20"/>
      <c r="F244" s="20"/>
      <c r="G244" s="139">
        <f t="shared" si="14"/>
        <v>0</v>
      </c>
      <c r="H244" s="136"/>
      <c r="I244" s="137"/>
      <c r="J244" s="136"/>
      <c r="K244" s="186"/>
      <c r="L244" s="123"/>
      <c r="M244" s="294"/>
    </row>
    <row r="245" spans="2:13" ht="15.5" x14ac:dyDescent="0.35">
      <c r="B245" s="369"/>
      <c r="C245" s="19"/>
      <c r="D245" s="20"/>
      <c r="E245" s="20"/>
      <c r="F245" s="20"/>
      <c r="G245" s="139">
        <f t="shared" si="14"/>
        <v>0</v>
      </c>
      <c r="H245" s="136"/>
      <c r="I245" s="137"/>
      <c r="J245" s="136"/>
      <c r="K245" s="186"/>
      <c r="L245" s="123"/>
      <c r="M245" s="294"/>
    </row>
    <row r="246" spans="2:13" ht="15.5" x14ac:dyDescent="0.35">
      <c r="B246" s="370"/>
      <c r="C246" s="19"/>
      <c r="D246" s="20"/>
      <c r="E246" s="20"/>
      <c r="F246" s="20"/>
      <c r="G246" s="139">
        <f t="shared" si="14"/>
        <v>0</v>
      </c>
      <c r="H246" s="136"/>
      <c r="I246" s="137"/>
      <c r="J246" s="136"/>
      <c r="K246" s="186"/>
      <c r="L246" s="123"/>
      <c r="M246" s="294"/>
    </row>
    <row r="247" spans="2:13" ht="15.5" x14ac:dyDescent="0.35">
      <c r="C247" s="106" t="s">
        <v>387</v>
      </c>
      <c r="D247" s="25">
        <f>SUM(D202:D246)</f>
        <v>105616.76999999999</v>
      </c>
      <c r="E247" s="25">
        <f>SUM(E202:E246)</f>
        <v>0</v>
      </c>
      <c r="F247" s="25">
        <f>SUM(F202:F246)</f>
        <v>0</v>
      </c>
      <c r="G247" s="22">
        <f>SUM(G202:G246)</f>
        <v>105616.76999999999</v>
      </c>
      <c r="H247" s="126">
        <f>(H202*G202)+(H203*G203)+(H204*G204)+(H205*G205)+(H206*G206)+(H207*G207)+(H208*G208)+(H209*G209)+(H210*G210)+(H211*G211)+(H212*G212)+(H213*G213)+(H214*G214)+(H215*G215)+(H216*G216)+(H217*G217)+(H218*G218)+(H219*G219)+(H220*G220)+(H221*G221)+(H222*G222)+(H223*G223)+(H224*G224)+(H225*G225)+(H226*G226)+(H227*G227)+(H228*G228)+(H229*G229)+(H230*G230)+(H231*G231)+(H232*G232)+(H233*G233)+(H234*G234)+(H235*G235)+(H236*G236)+(H237*G237)+(H238*G238)+(H239*G239)+(H240*G240)+(H241*G241)+(H242*G242)+(H243*G243)+(H244*G244)+(H245*G245)+(H246*G246)</f>
        <v>31685.030999999999</v>
      </c>
      <c r="I247" s="480"/>
      <c r="J247" s="126"/>
      <c r="K247" s="126">
        <f>SUM(K202:K246)</f>
        <v>0</v>
      </c>
      <c r="L247" s="124"/>
      <c r="M247" s="295"/>
    </row>
    <row r="248" spans="2:13" ht="27.65" customHeight="1" x14ac:dyDescent="0.35">
      <c r="B248" s="105" t="s">
        <v>389</v>
      </c>
      <c r="C248" s="374"/>
      <c r="D248" s="374"/>
      <c r="E248" s="374"/>
      <c r="F248" s="374"/>
      <c r="G248" s="374"/>
      <c r="H248" s="374"/>
      <c r="I248" s="374"/>
      <c r="J248" s="374"/>
      <c r="K248" s="375"/>
      <c r="L248" s="374"/>
      <c r="M248" s="296"/>
    </row>
    <row r="249" spans="2:13" ht="15.5" x14ac:dyDescent="0.35">
      <c r="B249" s="368" t="s">
        <v>481</v>
      </c>
      <c r="C249" s="19"/>
      <c r="D249" s="20"/>
      <c r="E249" s="20"/>
      <c r="F249" s="20"/>
      <c r="G249" s="139">
        <f>D249+E249+F249</f>
        <v>0</v>
      </c>
      <c r="H249" s="136"/>
      <c r="I249" s="137"/>
      <c r="J249" s="136"/>
      <c r="K249" s="186"/>
      <c r="L249" s="123"/>
      <c r="M249" s="294"/>
    </row>
    <row r="250" spans="2:13" ht="15.5" x14ac:dyDescent="0.35">
      <c r="B250" s="369"/>
      <c r="C250" s="19"/>
      <c r="D250" s="20"/>
      <c r="E250" s="20"/>
      <c r="F250" s="20"/>
      <c r="G250" s="139">
        <f t="shared" ref="G250:G258" si="15">D250+E250+F250</f>
        <v>0</v>
      </c>
      <c r="H250" s="136"/>
      <c r="I250" s="137"/>
      <c r="J250" s="136"/>
      <c r="K250" s="186"/>
      <c r="L250" s="123"/>
      <c r="M250" s="294"/>
    </row>
    <row r="251" spans="2:13" ht="15.5" x14ac:dyDescent="0.35">
      <c r="B251" s="369"/>
      <c r="C251" s="19"/>
      <c r="D251" s="20"/>
      <c r="E251" s="20"/>
      <c r="F251" s="20"/>
      <c r="G251" s="139">
        <f t="shared" si="15"/>
        <v>0</v>
      </c>
      <c r="H251" s="136"/>
      <c r="I251" s="137"/>
      <c r="J251" s="136"/>
      <c r="K251" s="186"/>
      <c r="L251" s="123"/>
      <c r="M251" s="294"/>
    </row>
    <row r="252" spans="2:13" ht="15.5" x14ac:dyDescent="0.35">
      <c r="B252" s="369"/>
      <c r="C252" s="19"/>
      <c r="D252" s="20"/>
      <c r="E252" s="20"/>
      <c r="F252" s="20"/>
      <c r="G252" s="139">
        <f t="shared" si="15"/>
        <v>0</v>
      </c>
      <c r="H252" s="136"/>
      <c r="I252" s="137"/>
      <c r="J252" s="136"/>
      <c r="K252" s="186"/>
      <c r="L252" s="123"/>
      <c r="M252" s="294"/>
    </row>
    <row r="253" spans="2:13" ht="15.5" x14ac:dyDescent="0.35">
      <c r="B253" s="370"/>
      <c r="C253" s="19"/>
      <c r="D253" s="20"/>
      <c r="E253" s="20"/>
      <c r="F253" s="20"/>
      <c r="G253" s="139">
        <f t="shared" si="15"/>
        <v>0</v>
      </c>
      <c r="H253" s="136"/>
      <c r="I253" s="137"/>
      <c r="J253" s="136"/>
      <c r="K253" s="186"/>
      <c r="L253" s="123"/>
      <c r="M253" s="294"/>
    </row>
    <row r="254" spans="2:13" ht="15.5" x14ac:dyDescent="0.35">
      <c r="B254" s="368" t="s">
        <v>482</v>
      </c>
      <c r="C254" s="19"/>
      <c r="D254" s="20"/>
      <c r="E254" s="20"/>
      <c r="F254" s="20"/>
      <c r="G254" s="139">
        <f t="shared" si="15"/>
        <v>0</v>
      </c>
      <c r="H254" s="136"/>
      <c r="I254" s="137"/>
      <c r="J254" s="136"/>
      <c r="K254" s="186"/>
      <c r="L254" s="123"/>
      <c r="M254" s="294"/>
    </row>
    <row r="255" spans="2:13" ht="15.5" x14ac:dyDescent="0.35">
      <c r="B255" s="369"/>
      <c r="C255" s="19"/>
      <c r="D255" s="20"/>
      <c r="E255" s="20"/>
      <c r="F255" s="20"/>
      <c r="G255" s="139">
        <f t="shared" si="15"/>
        <v>0</v>
      </c>
      <c r="H255" s="136"/>
      <c r="I255" s="137"/>
      <c r="J255" s="136"/>
      <c r="K255" s="186"/>
      <c r="L255" s="123"/>
      <c r="M255" s="294"/>
    </row>
    <row r="256" spans="2:13" ht="15.5" x14ac:dyDescent="0.35">
      <c r="B256" s="369"/>
      <c r="C256" s="19"/>
      <c r="D256" s="20"/>
      <c r="E256" s="20"/>
      <c r="F256" s="20"/>
      <c r="G256" s="139">
        <f t="shared" si="15"/>
        <v>0</v>
      </c>
      <c r="H256" s="136"/>
      <c r="I256" s="137"/>
      <c r="J256" s="136"/>
      <c r="K256" s="186"/>
      <c r="L256" s="123"/>
      <c r="M256" s="294"/>
    </row>
    <row r="257" spans="2:15" ht="15.5" x14ac:dyDescent="0.35">
      <c r="B257" s="369"/>
      <c r="C257" s="19"/>
      <c r="D257" s="20"/>
      <c r="E257" s="20"/>
      <c r="F257" s="20"/>
      <c r="G257" s="139">
        <f t="shared" si="15"/>
        <v>0</v>
      </c>
      <c r="H257" s="136"/>
      <c r="I257" s="137"/>
      <c r="J257" s="136"/>
      <c r="K257" s="186"/>
      <c r="L257" s="123"/>
      <c r="M257" s="294"/>
    </row>
    <row r="258" spans="2:15" ht="15.5" x14ac:dyDescent="0.35">
      <c r="B258" s="370"/>
      <c r="C258" s="19"/>
      <c r="D258" s="20"/>
      <c r="E258" s="20"/>
      <c r="F258" s="20"/>
      <c r="G258" s="139">
        <f t="shared" si="15"/>
        <v>0</v>
      </c>
      <c r="H258" s="136"/>
      <c r="I258" s="137"/>
      <c r="J258" s="136"/>
      <c r="K258" s="186"/>
      <c r="L258" s="123"/>
      <c r="M258" s="294"/>
    </row>
    <row r="259" spans="2:15" ht="15.5" x14ac:dyDescent="0.35">
      <c r="C259" s="106" t="s">
        <v>390</v>
      </c>
      <c r="D259" s="25">
        <f>SUM(D249:D258)</f>
        <v>0</v>
      </c>
      <c r="E259" s="25">
        <f>SUM(E249:E258)</f>
        <v>0</v>
      </c>
      <c r="F259" s="25">
        <f>SUM(F249:F258)</f>
        <v>0</v>
      </c>
      <c r="G259" s="22">
        <f>SUM(G249:G258)</f>
        <v>0</v>
      </c>
      <c r="H259" s="126">
        <f>(H249*G249)+(H250*G250)+(H251*G251)+(H252*G252)+(H253*G253)+(H254*G254)+(H255*G255)+(H256*G256)+(H257*G257)+(H258*G258)</f>
        <v>0</v>
      </c>
      <c r="I259" s="480"/>
      <c r="J259" s="126"/>
      <c r="K259" s="126">
        <f>SUM(K249:K258)</f>
        <v>0</v>
      </c>
      <c r="L259" s="124"/>
      <c r="M259" s="295"/>
    </row>
    <row r="260" spans="2:15" ht="15.5" x14ac:dyDescent="0.35">
      <c r="C260" s="376"/>
      <c r="D260" s="377"/>
      <c r="E260" s="377"/>
      <c r="F260" s="377"/>
      <c r="G260" s="377"/>
      <c r="H260" s="377"/>
      <c r="I260" s="377"/>
      <c r="J260" s="377"/>
      <c r="K260" s="377"/>
      <c r="L260" s="378"/>
      <c r="M260" s="295"/>
    </row>
    <row r="261" spans="2:15" ht="15.5" x14ac:dyDescent="0.35">
      <c r="B261" s="106" t="s">
        <v>391</v>
      </c>
      <c r="C261" s="412" t="s">
        <v>806</v>
      </c>
      <c r="D261" s="412"/>
      <c r="E261" s="412"/>
      <c r="F261" s="412"/>
      <c r="G261" s="412"/>
      <c r="H261" s="412"/>
      <c r="I261" s="412"/>
      <c r="J261" s="412"/>
      <c r="K261" s="407"/>
      <c r="L261" s="412"/>
      <c r="M261" s="298"/>
    </row>
    <row r="262" spans="2:15" ht="30" customHeight="1" x14ac:dyDescent="0.35">
      <c r="B262" s="105" t="s">
        <v>393</v>
      </c>
      <c r="C262" s="387" t="s">
        <v>536</v>
      </c>
      <c r="D262" s="374"/>
      <c r="E262" s="374"/>
      <c r="F262" s="374"/>
      <c r="G262" s="374"/>
      <c r="H262" s="374"/>
      <c r="I262" s="374"/>
      <c r="J262" s="374"/>
      <c r="K262" s="375"/>
      <c r="L262" s="374"/>
      <c r="M262" s="296"/>
    </row>
    <row r="263" spans="2:15" ht="62" x14ac:dyDescent="0.35">
      <c r="B263" s="368" t="s">
        <v>537</v>
      </c>
      <c r="C263" s="277" t="s">
        <v>724</v>
      </c>
      <c r="D263" s="20">
        <v>15000</v>
      </c>
      <c r="E263" s="20"/>
      <c r="F263" s="20"/>
      <c r="G263" s="139">
        <f>D263+E263+F263</f>
        <v>15000</v>
      </c>
      <c r="H263" s="136">
        <v>0.3</v>
      </c>
      <c r="I263" s="137"/>
      <c r="J263" s="136"/>
      <c r="K263" s="139">
        <f t="shared" ref="K263:K287" si="16">+I263+J263</f>
        <v>0</v>
      </c>
      <c r="L263" s="275" t="s">
        <v>725</v>
      </c>
      <c r="M263" s="294">
        <v>4</v>
      </c>
    </row>
    <row r="264" spans="2:15" ht="18.649999999999999" customHeight="1" x14ac:dyDescent="0.35">
      <c r="B264" s="369"/>
      <c r="C264" s="20"/>
      <c r="D264" s="20"/>
      <c r="E264" s="20"/>
      <c r="F264" s="20"/>
      <c r="G264" s="139">
        <f t="shared" ref="G264:G287" si="17">D264+E264+F264</f>
        <v>0</v>
      </c>
      <c r="H264" s="136"/>
      <c r="I264" s="137"/>
      <c r="J264" s="136"/>
      <c r="K264" s="139">
        <f t="shared" si="16"/>
        <v>0</v>
      </c>
      <c r="L264" s="123"/>
      <c r="M264" s="294"/>
      <c r="O264" s="281"/>
    </row>
    <row r="265" spans="2:15" ht="18.649999999999999" customHeight="1" x14ac:dyDescent="0.35">
      <c r="B265" s="369"/>
      <c r="C265" s="20"/>
      <c r="D265" s="20"/>
      <c r="E265" s="20"/>
      <c r="F265" s="20"/>
      <c r="G265" s="139">
        <f t="shared" si="17"/>
        <v>0</v>
      </c>
      <c r="H265" s="136"/>
      <c r="I265" s="137"/>
      <c r="J265" s="136"/>
      <c r="K265" s="139">
        <f t="shared" si="16"/>
        <v>0</v>
      </c>
      <c r="L265" s="123"/>
      <c r="M265" s="294"/>
      <c r="O265" s="281"/>
    </row>
    <row r="266" spans="2:15" ht="18.649999999999999" customHeight="1" x14ac:dyDescent="0.35">
      <c r="B266" s="369"/>
      <c r="C266" s="20"/>
      <c r="D266" s="20"/>
      <c r="E266" s="20"/>
      <c r="F266" s="20"/>
      <c r="G266" s="139">
        <f t="shared" si="17"/>
        <v>0</v>
      </c>
      <c r="H266" s="136"/>
      <c r="I266" s="137"/>
      <c r="J266" s="136"/>
      <c r="K266" s="139">
        <f t="shared" si="16"/>
        <v>0</v>
      </c>
      <c r="L266" s="123"/>
      <c r="M266" s="294"/>
    </row>
    <row r="267" spans="2:15" ht="18.649999999999999" customHeight="1" x14ac:dyDescent="0.35">
      <c r="B267" s="370"/>
      <c r="C267" s="20"/>
      <c r="D267" s="20"/>
      <c r="E267" s="20"/>
      <c r="F267" s="20"/>
      <c r="G267" s="139">
        <f t="shared" si="17"/>
        <v>0</v>
      </c>
      <c r="H267" s="136"/>
      <c r="I267" s="137"/>
      <c r="J267" s="136"/>
      <c r="K267" s="139">
        <f t="shared" si="16"/>
        <v>0</v>
      </c>
      <c r="L267" s="123"/>
      <c r="M267" s="294"/>
    </row>
    <row r="268" spans="2:15" ht="77.5" x14ac:dyDescent="0.35">
      <c r="B268" s="368" t="s">
        <v>538</v>
      </c>
      <c r="C268" s="277" t="s">
        <v>633</v>
      </c>
      <c r="D268" s="20">
        <v>15000</v>
      </c>
      <c r="E268" s="20"/>
      <c r="F268" s="20"/>
      <c r="G268" s="139">
        <f t="shared" si="17"/>
        <v>15000</v>
      </c>
      <c r="H268" s="136">
        <v>0.3</v>
      </c>
      <c r="I268" s="137"/>
      <c r="J268" s="136"/>
      <c r="K268" s="139">
        <f t="shared" si="16"/>
        <v>0</v>
      </c>
      <c r="L268" s="275" t="s">
        <v>725</v>
      </c>
      <c r="M268" s="294">
        <v>4</v>
      </c>
    </row>
    <row r="269" spans="2:15" ht="23.15" customHeight="1" x14ac:dyDescent="0.35">
      <c r="B269" s="369"/>
      <c r="C269" s="20"/>
      <c r="D269" s="20"/>
      <c r="E269" s="20"/>
      <c r="F269" s="20"/>
      <c r="G269" s="139">
        <f t="shared" si="17"/>
        <v>0</v>
      </c>
      <c r="H269" s="136"/>
      <c r="I269" s="137"/>
      <c r="J269" s="136"/>
      <c r="K269" s="139">
        <f t="shared" si="16"/>
        <v>0</v>
      </c>
      <c r="L269" s="123"/>
      <c r="M269" s="294"/>
      <c r="O269" s="281"/>
    </row>
    <row r="270" spans="2:15" ht="23.15" customHeight="1" x14ac:dyDescent="0.35">
      <c r="B270" s="369"/>
      <c r="C270" s="20"/>
      <c r="D270" s="20"/>
      <c r="E270" s="20"/>
      <c r="F270" s="20"/>
      <c r="G270" s="139">
        <f t="shared" si="17"/>
        <v>0</v>
      </c>
      <c r="H270" s="136"/>
      <c r="I270" s="137"/>
      <c r="J270" s="136"/>
      <c r="K270" s="139">
        <f t="shared" si="16"/>
        <v>0</v>
      </c>
      <c r="L270" s="123"/>
      <c r="M270" s="294"/>
    </row>
    <row r="271" spans="2:15" ht="23.15" customHeight="1" x14ac:dyDescent="0.35">
      <c r="B271" s="369"/>
      <c r="C271" s="20"/>
      <c r="D271" s="20"/>
      <c r="E271" s="20"/>
      <c r="F271" s="20"/>
      <c r="G271" s="139">
        <f t="shared" si="17"/>
        <v>0</v>
      </c>
      <c r="H271" s="136"/>
      <c r="I271" s="137"/>
      <c r="J271" s="136"/>
      <c r="K271" s="139">
        <f t="shared" si="16"/>
        <v>0</v>
      </c>
      <c r="L271" s="123"/>
      <c r="M271" s="294"/>
    </row>
    <row r="272" spans="2:15" ht="23.15" customHeight="1" x14ac:dyDescent="0.35">
      <c r="B272" s="370"/>
      <c r="C272" s="20"/>
      <c r="D272" s="20"/>
      <c r="E272" s="20"/>
      <c r="F272" s="20"/>
      <c r="G272" s="139">
        <f t="shared" si="17"/>
        <v>0</v>
      </c>
      <c r="H272" s="136"/>
      <c r="I272" s="137"/>
      <c r="J272" s="136"/>
      <c r="K272" s="139">
        <f t="shared" si="16"/>
        <v>0</v>
      </c>
      <c r="L272" s="123"/>
      <c r="M272" s="294"/>
    </row>
    <row r="273" spans="2:15" ht="46.5" x14ac:dyDescent="0.35">
      <c r="B273" s="368" t="s">
        <v>539</v>
      </c>
      <c r="C273" s="277" t="s">
        <v>634</v>
      </c>
      <c r="D273" s="20">
        <v>10000</v>
      </c>
      <c r="E273" s="20"/>
      <c r="F273" s="20"/>
      <c r="G273" s="139">
        <f t="shared" si="17"/>
        <v>10000</v>
      </c>
      <c r="H273" s="136">
        <v>0.3</v>
      </c>
      <c r="I273" s="137"/>
      <c r="J273" s="136"/>
      <c r="K273" s="139">
        <f t="shared" si="16"/>
        <v>0</v>
      </c>
      <c r="L273" s="275" t="s">
        <v>635</v>
      </c>
      <c r="M273" s="294">
        <v>4</v>
      </c>
    </row>
    <row r="274" spans="2:15" ht="15.5" x14ac:dyDescent="0.35">
      <c r="B274" s="369"/>
      <c r="C274" s="20"/>
      <c r="D274" s="20"/>
      <c r="E274" s="20"/>
      <c r="F274" s="20"/>
      <c r="G274" s="139">
        <f t="shared" si="17"/>
        <v>0</v>
      </c>
      <c r="H274" s="136"/>
      <c r="I274" s="137"/>
      <c r="J274" s="136"/>
      <c r="K274" s="139">
        <f t="shared" si="16"/>
        <v>0</v>
      </c>
      <c r="L274" s="123"/>
      <c r="M274" s="294"/>
    </row>
    <row r="275" spans="2:15" ht="15.5" x14ac:dyDescent="0.35">
      <c r="B275" s="369"/>
      <c r="C275" s="20"/>
      <c r="D275" s="20"/>
      <c r="E275" s="20"/>
      <c r="F275" s="20"/>
      <c r="G275" s="139">
        <f t="shared" si="17"/>
        <v>0</v>
      </c>
      <c r="H275" s="136"/>
      <c r="I275" s="137"/>
      <c r="J275" s="136"/>
      <c r="K275" s="139">
        <f t="shared" si="16"/>
        <v>0</v>
      </c>
      <c r="L275" s="123"/>
      <c r="M275" s="294"/>
      <c r="O275" s="281"/>
    </row>
    <row r="276" spans="2:15" ht="15.5" x14ac:dyDescent="0.35">
      <c r="B276" s="369"/>
      <c r="C276" s="20"/>
      <c r="D276" s="20"/>
      <c r="E276" s="20"/>
      <c r="F276" s="20"/>
      <c r="G276" s="139">
        <f t="shared" si="17"/>
        <v>0</v>
      </c>
      <c r="H276" s="136"/>
      <c r="I276" s="137"/>
      <c r="J276" s="136"/>
      <c r="K276" s="139">
        <f t="shared" si="16"/>
        <v>0</v>
      </c>
      <c r="L276" s="123"/>
      <c r="M276" s="294"/>
    </row>
    <row r="277" spans="2:15" ht="15.5" x14ac:dyDescent="0.35">
      <c r="B277" s="370"/>
      <c r="C277" s="20"/>
      <c r="D277" s="20"/>
      <c r="E277" s="20"/>
      <c r="F277" s="20"/>
      <c r="G277" s="139">
        <f t="shared" si="17"/>
        <v>0</v>
      </c>
      <c r="H277" s="136"/>
      <c r="I277" s="137"/>
      <c r="J277" s="136"/>
      <c r="K277" s="139">
        <f t="shared" si="16"/>
        <v>0</v>
      </c>
      <c r="L277" s="123"/>
      <c r="M277" s="294"/>
    </row>
    <row r="278" spans="2:15" ht="46.5" x14ac:dyDescent="0.35">
      <c r="B278" s="368" t="s">
        <v>540</v>
      </c>
      <c r="C278" s="277" t="s">
        <v>726</v>
      </c>
      <c r="D278" s="20">
        <v>10000</v>
      </c>
      <c r="E278" s="20"/>
      <c r="F278" s="20"/>
      <c r="G278" s="139">
        <f t="shared" si="17"/>
        <v>10000</v>
      </c>
      <c r="H278" s="136">
        <v>0.3</v>
      </c>
      <c r="I278" s="137"/>
      <c r="J278" s="136"/>
      <c r="K278" s="139">
        <f t="shared" si="16"/>
        <v>0</v>
      </c>
      <c r="L278" s="275" t="s">
        <v>672</v>
      </c>
      <c r="M278" s="294">
        <v>6</v>
      </c>
    </row>
    <row r="279" spans="2:15" ht="46.5" x14ac:dyDescent="0.35">
      <c r="B279" s="369"/>
      <c r="C279" s="277" t="s">
        <v>636</v>
      </c>
      <c r="D279" s="20">
        <v>5000</v>
      </c>
      <c r="E279" s="20"/>
      <c r="F279" s="20"/>
      <c r="G279" s="139">
        <f t="shared" si="17"/>
        <v>5000</v>
      </c>
      <c r="H279" s="136">
        <v>0.3</v>
      </c>
      <c r="I279" s="137"/>
      <c r="J279" s="136"/>
      <c r="K279" s="139">
        <f t="shared" si="16"/>
        <v>0</v>
      </c>
      <c r="L279" s="275" t="s">
        <v>673</v>
      </c>
      <c r="M279" s="294">
        <v>6</v>
      </c>
      <c r="O279" s="281"/>
    </row>
    <row r="280" spans="2:15" ht="24.65" customHeight="1" x14ac:dyDescent="0.35">
      <c r="B280" s="369"/>
      <c r="C280" s="20"/>
      <c r="D280" s="20"/>
      <c r="E280" s="20"/>
      <c r="F280" s="20"/>
      <c r="G280" s="139">
        <f t="shared" si="17"/>
        <v>0</v>
      </c>
      <c r="H280" s="136"/>
      <c r="I280" s="137"/>
      <c r="J280" s="136"/>
      <c r="K280" s="139">
        <f t="shared" si="16"/>
        <v>0</v>
      </c>
      <c r="L280" s="123"/>
      <c r="M280" s="294"/>
    </row>
    <row r="281" spans="2:15" ht="24.65" customHeight="1" x14ac:dyDescent="0.35">
      <c r="B281" s="369"/>
      <c r="C281" s="20"/>
      <c r="D281" s="20"/>
      <c r="E281" s="20"/>
      <c r="F281" s="20"/>
      <c r="G281" s="139">
        <f t="shared" si="17"/>
        <v>0</v>
      </c>
      <c r="H281" s="136"/>
      <c r="I281" s="137"/>
      <c r="J281" s="136"/>
      <c r="K281" s="139">
        <f t="shared" si="16"/>
        <v>0</v>
      </c>
      <c r="L281" s="123"/>
      <c r="M281" s="294"/>
    </row>
    <row r="282" spans="2:15" ht="24.65" customHeight="1" x14ac:dyDescent="0.35">
      <c r="B282" s="370"/>
      <c r="C282" s="20"/>
      <c r="D282" s="20"/>
      <c r="E282" s="20"/>
      <c r="F282" s="20"/>
      <c r="G282" s="139">
        <f t="shared" si="17"/>
        <v>0</v>
      </c>
      <c r="H282" s="136"/>
      <c r="I282" s="137"/>
      <c r="J282" s="136"/>
      <c r="K282" s="139">
        <f t="shared" si="16"/>
        <v>0</v>
      </c>
      <c r="L282" s="123"/>
      <c r="M282" s="294"/>
    </row>
    <row r="283" spans="2:15" ht="46.4" customHeight="1" x14ac:dyDescent="0.35">
      <c r="B283" s="368" t="s">
        <v>541</v>
      </c>
      <c r="C283" s="274" t="s">
        <v>623</v>
      </c>
      <c r="D283" s="20">
        <v>10000</v>
      </c>
      <c r="E283" s="20"/>
      <c r="F283" s="20"/>
      <c r="G283" s="139">
        <f t="shared" si="17"/>
        <v>10000</v>
      </c>
      <c r="H283" s="136">
        <v>0.3</v>
      </c>
      <c r="I283" s="137"/>
      <c r="J283" s="136"/>
      <c r="K283" s="139">
        <f t="shared" si="16"/>
        <v>0</v>
      </c>
      <c r="L283" s="275" t="s">
        <v>696</v>
      </c>
      <c r="M283" s="294">
        <v>7</v>
      </c>
    </row>
    <row r="284" spans="2:15" ht="46.4" customHeight="1" x14ac:dyDescent="0.35">
      <c r="B284" s="369"/>
      <c r="C284" s="274" t="s">
        <v>627</v>
      </c>
      <c r="D284" s="20">
        <v>5000</v>
      </c>
      <c r="E284" s="20"/>
      <c r="F284" s="20"/>
      <c r="G284" s="139">
        <f t="shared" si="17"/>
        <v>5000</v>
      </c>
      <c r="H284" s="136">
        <v>0.3</v>
      </c>
      <c r="I284" s="137"/>
      <c r="J284" s="136"/>
      <c r="K284" s="139">
        <f t="shared" si="16"/>
        <v>0</v>
      </c>
      <c r="L284" s="275" t="s">
        <v>569</v>
      </c>
      <c r="M284" s="294">
        <v>5</v>
      </c>
      <c r="O284" s="281"/>
    </row>
    <row r="285" spans="2:15" ht="46.4" customHeight="1" x14ac:dyDescent="0.35">
      <c r="B285" s="369"/>
      <c r="C285" s="274" t="s">
        <v>624</v>
      </c>
      <c r="D285" s="20">
        <v>2000</v>
      </c>
      <c r="E285" s="20"/>
      <c r="F285" s="20"/>
      <c r="G285" s="139">
        <f t="shared" si="17"/>
        <v>2000</v>
      </c>
      <c r="H285" s="136">
        <v>0.3</v>
      </c>
      <c r="I285" s="137"/>
      <c r="J285" s="136"/>
      <c r="K285" s="139">
        <f t="shared" si="16"/>
        <v>0</v>
      </c>
      <c r="L285" s="275" t="s">
        <v>564</v>
      </c>
      <c r="M285" s="294">
        <v>5</v>
      </c>
      <c r="O285" s="281"/>
    </row>
    <row r="286" spans="2:15" ht="46.4" customHeight="1" x14ac:dyDescent="0.35">
      <c r="B286" s="369"/>
      <c r="C286" s="274" t="s">
        <v>625</v>
      </c>
      <c r="D286" s="21">
        <v>5000</v>
      </c>
      <c r="E286" s="21"/>
      <c r="F286" s="21"/>
      <c r="G286" s="139">
        <f t="shared" si="17"/>
        <v>5000</v>
      </c>
      <c r="H286" s="137">
        <v>0.3</v>
      </c>
      <c r="I286" s="137"/>
      <c r="J286" s="137"/>
      <c r="K286" s="139">
        <f t="shared" si="16"/>
        <v>0</v>
      </c>
      <c r="L286" s="278" t="s">
        <v>637</v>
      </c>
      <c r="M286" s="294">
        <v>4</v>
      </c>
    </row>
    <row r="287" spans="2:15" ht="46.4" customHeight="1" x14ac:dyDescent="0.35">
      <c r="B287" s="370"/>
      <c r="C287" s="54"/>
      <c r="D287" s="21"/>
      <c r="E287" s="21"/>
      <c r="F287" s="21"/>
      <c r="G287" s="139">
        <f t="shared" si="17"/>
        <v>0</v>
      </c>
      <c r="H287" s="137"/>
      <c r="I287" s="137"/>
      <c r="J287" s="137"/>
      <c r="K287" s="139">
        <f t="shared" si="16"/>
        <v>0</v>
      </c>
      <c r="L287" s="124"/>
      <c r="M287" s="294"/>
    </row>
    <row r="288" spans="2:15" ht="15.5" x14ac:dyDescent="0.35">
      <c r="C288" s="106" t="s">
        <v>394</v>
      </c>
      <c r="D288" s="22">
        <f>SUM(D263:D287)</f>
        <v>77000</v>
      </c>
      <c r="E288" s="22">
        <f t="shared" ref="E288:F288" si="18">SUM(E263:E287)</f>
        <v>0</v>
      </c>
      <c r="F288" s="22">
        <f t="shared" si="18"/>
        <v>0</v>
      </c>
      <c r="G288" s="22">
        <f>SUM(G263:G287)</f>
        <v>77000</v>
      </c>
      <c r="H288" s="126">
        <f>(H263*G263)+(H264*G264)+(H265*G265)+(H266*G266)+(H267*G267)+(H268*G268)+(H269*G269)+(H270*G270)+(H271*G271)+(H272*G272)+(H273*G273)+(H274*G274)+(H275*G275)+(H276*G276)+(H277*G277)+(H278*G278)+(H279*G279)+(H280*G280)+(H281*G281)+(H282*G282)+(H283*G283)+(H284*G284)+(H285*G285)+(H286*G286)+(H287*G287)</f>
        <v>23100</v>
      </c>
      <c r="I288" s="480"/>
      <c r="J288" s="126"/>
      <c r="K288" s="126">
        <f>SUM(K263:K287)</f>
        <v>0</v>
      </c>
      <c r="L288" s="124"/>
      <c r="M288" s="295"/>
    </row>
    <row r="289" spans="2:15" ht="32.5" customHeight="1" x14ac:dyDescent="0.35">
      <c r="B289" s="105" t="s">
        <v>395</v>
      </c>
      <c r="C289" s="387" t="s">
        <v>542</v>
      </c>
      <c r="D289" s="374"/>
      <c r="E289" s="374"/>
      <c r="F289" s="374"/>
      <c r="G289" s="374"/>
      <c r="H289" s="374"/>
      <c r="I289" s="374"/>
      <c r="J289" s="374"/>
      <c r="K289" s="375"/>
      <c r="L289" s="374"/>
      <c r="M289" s="296"/>
    </row>
    <row r="290" spans="2:15" ht="81" customHeight="1" x14ac:dyDescent="0.35">
      <c r="B290" s="368" t="s">
        <v>785</v>
      </c>
      <c r="C290" s="274" t="s">
        <v>727</v>
      </c>
      <c r="D290" s="20"/>
      <c r="E290" s="20">
        <v>5000</v>
      </c>
      <c r="F290" s="20"/>
      <c r="G290" s="139">
        <f>D290+E290+F290</f>
        <v>5000</v>
      </c>
      <c r="H290" s="136">
        <v>0.3</v>
      </c>
      <c r="I290" s="137"/>
      <c r="J290" s="136"/>
      <c r="K290" s="139">
        <f t="shared" ref="K290:K314" si="19">+I290+J290</f>
        <v>0</v>
      </c>
      <c r="L290" s="275" t="s">
        <v>697</v>
      </c>
      <c r="M290" s="294">
        <v>7</v>
      </c>
    </row>
    <row r="291" spans="2:15" ht="37.4" customHeight="1" x14ac:dyDescent="0.35">
      <c r="B291" s="369"/>
      <c r="C291" s="274" t="s">
        <v>638</v>
      </c>
      <c r="D291" s="20"/>
      <c r="E291" s="20">
        <v>20000</v>
      </c>
      <c r="F291" s="20"/>
      <c r="G291" s="139">
        <f t="shared" ref="G291:G303" si="20">D291+E291+F291</f>
        <v>20000</v>
      </c>
      <c r="H291" s="136">
        <v>0.3</v>
      </c>
      <c r="I291" s="137"/>
      <c r="J291" s="136"/>
      <c r="K291" s="139">
        <f t="shared" si="19"/>
        <v>0</v>
      </c>
      <c r="L291" s="275" t="s">
        <v>586</v>
      </c>
      <c r="M291" s="294">
        <v>7</v>
      </c>
      <c r="O291" s="281"/>
    </row>
    <row r="292" spans="2:15" ht="15.5" x14ac:dyDescent="0.35">
      <c r="B292" s="369"/>
      <c r="C292" s="19"/>
      <c r="D292" s="20"/>
      <c r="E292" s="20"/>
      <c r="F292" s="20"/>
      <c r="G292" s="139">
        <f t="shared" si="20"/>
        <v>0</v>
      </c>
      <c r="H292" s="136"/>
      <c r="I292" s="137"/>
      <c r="J292" s="136"/>
      <c r="K292" s="139">
        <f t="shared" si="19"/>
        <v>0</v>
      </c>
      <c r="L292" s="123"/>
      <c r="M292" s="294"/>
    </row>
    <row r="293" spans="2:15" ht="15.5" x14ac:dyDescent="0.35">
      <c r="B293" s="369"/>
      <c r="C293" s="19"/>
      <c r="D293" s="20"/>
      <c r="E293" s="20"/>
      <c r="F293" s="20"/>
      <c r="G293" s="139">
        <f t="shared" si="20"/>
        <v>0</v>
      </c>
      <c r="H293" s="136"/>
      <c r="I293" s="137"/>
      <c r="J293" s="136"/>
      <c r="K293" s="139">
        <f t="shared" si="19"/>
        <v>0</v>
      </c>
      <c r="L293" s="123"/>
      <c r="M293" s="294"/>
    </row>
    <row r="294" spans="2:15" ht="15.5" x14ac:dyDescent="0.35">
      <c r="B294" s="370"/>
      <c r="C294" s="19"/>
      <c r="D294" s="20"/>
      <c r="E294" s="20"/>
      <c r="F294" s="20"/>
      <c r="G294" s="139">
        <f t="shared" si="20"/>
        <v>0</v>
      </c>
      <c r="H294" s="136"/>
      <c r="I294" s="137"/>
      <c r="J294" s="136"/>
      <c r="K294" s="139">
        <f t="shared" si="19"/>
        <v>0</v>
      </c>
      <c r="L294" s="123"/>
      <c r="M294" s="294"/>
    </row>
    <row r="295" spans="2:15" ht="31" x14ac:dyDescent="0.35">
      <c r="B295" s="368" t="s">
        <v>543</v>
      </c>
      <c r="C295" s="274" t="s">
        <v>623</v>
      </c>
      <c r="D295" s="20"/>
      <c r="E295" s="288">
        <v>10000</v>
      </c>
      <c r="F295" s="20"/>
      <c r="G295" s="139">
        <f t="shared" si="20"/>
        <v>10000</v>
      </c>
      <c r="H295" s="136">
        <v>0.3</v>
      </c>
      <c r="I295" s="137"/>
      <c r="J295" s="136"/>
      <c r="K295" s="139">
        <f t="shared" si="19"/>
        <v>0</v>
      </c>
      <c r="L295" s="275" t="s">
        <v>568</v>
      </c>
      <c r="M295" s="294">
        <v>7</v>
      </c>
    </row>
    <row r="296" spans="2:15" ht="15.5" x14ac:dyDescent="0.35">
      <c r="B296" s="369"/>
      <c r="C296" s="274"/>
      <c r="D296" s="20"/>
      <c r="E296" s="20"/>
      <c r="F296" s="20"/>
      <c r="G296" s="139">
        <f t="shared" si="20"/>
        <v>0</v>
      </c>
      <c r="H296" s="136"/>
      <c r="I296" s="137"/>
      <c r="J296" s="136"/>
      <c r="K296" s="139">
        <f t="shared" si="19"/>
        <v>0</v>
      </c>
      <c r="L296" s="275"/>
      <c r="M296" s="294"/>
    </row>
    <row r="297" spans="2:15" ht="15.5" x14ac:dyDescent="0.35">
      <c r="B297" s="369"/>
      <c r="C297" s="274"/>
      <c r="D297" s="20"/>
      <c r="E297" s="20"/>
      <c r="F297" s="20"/>
      <c r="G297" s="139">
        <f t="shared" si="20"/>
        <v>0</v>
      </c>
      <c r="H297" s="136"/>
      <c r="I297" s="137"/>
      <c r="J297" s="136"/>
      <c r="K297" s="139">
        <f t="shared" si="19"/>
        <v>0</v>
      </c>
      <c r="L297" s="275"/>
      <c r="M297" s="294"/>
      <c r="O297" s="281"/>
    </row>
    <row r="298" spans="2:15" ht="15.5" x14ac:dyDescent="0.35">
      <c r="B298" s="369"/>
      <c r="C298" s="274"/>
      <c r="D298" s="20"/>
      <c r="E298" s="21"/>
      <c r="F298" s="21"/>
      <c r="G298" s="139">
        <f t="shared" si="20"/>
        <v>0</v>
      </c>
      <c r="H298" s="136"/>
      <c r="I298" s="137"/>
      <c r="J298" s="136"/>
      <c r="K298" s="139">
        <f t="shared" si="19"/>
        <v>0</v>
      </c>
      <c r="L298" s="278"/>
      <c r="M298" s="294"/>
    </row>
    <row r="299" spans="2:15" ht="15.5" x14ac:dyDescent="0.35">
      <c r="B299" s="370"/>
      <c r="C299" s="19"/>
      <c r="D299" s="20"/>
      <c r="G299" s="139"/>
      <c r="H299" s="136"/>
      <c r="I299" s="137"/>
      <c r="J299" s="136"/>
      <c r="K299" s="139">
        <f t="shared" si="19"/>
        <v>0</v>
      </c>
      <c r="L299" s="123"/>
      <c r="M299" s="294"/>
    </row>
    <row r="300" spans="2:15" ht="15.5" x14ac:dyDescent="0.35">
      <c r="B300" s="368" t="s">
        <v>544</v>
      </c>
      <c r="C300" s="274" t="s">
        <v>639</v>
      </c>
      <c r="D300" s="20"/>
      <c r="E300" s="20">
        <v>36891.800000000003</v>
      </c>
      <c r="F300" s="20"/>
      <c r="G300" s="139">
        <f>D300+E300+F300</f>
        <v>36891.800000000003</v>
      </c>
      <c r="H300" s="136">
        <v>0.4</v>
      </c>
      <c r="I300" s="137"/>
      <c r="J300" s="136"/>
      <c r="K300" s="139">
        <f t="shared" si="19"/>
        <v>0</v>
      </c>
      <c r="L300" s="275" t="s">
        <v>573</v>
      </c>
      <c r="M300" s="294">
        <v>7</v>
      </c>
    </row>
    <row r="301" spans="2:15" ht="31" x14ac:dyDescent="0.35">
      <c r="B301" s="369"/>
      <c r="C301" s="274" t="s">
        <v>640</v>
      </c>
      <c r="D301" s="20"/>
      <c r="E301" s="20">
        <v>2000</v>
      </c>
      <c r="F301" s="20"/>
      <c r="G301" s="139">
        <f>D301+E301+F301</f>
        <v>2000</v>
      </c>
      <c r="H301" s="136">
        <v>0.4</v>
      </c>
      <c r="I301" s="137"/>
      <c r="J301" s="136"/>
      <c r="K301" s="139">
        <f t="shared" si="19"/>
        <v>0</v>
      </c>
      <c r="L301" s="275" t="s">
        <v>641</v>
      </c>
      <c r="M301" s="294">
        <v>7</v>
      </c>
      <c r="O301" s="281"/>
    </row>
    <row r="302" spans="2:15" ht="15.5" x14ac:dyDescent="0.35">
      <c r="B302" s="369"/>
      <c r="C302" s="19"/>
      <c r="D302" s="20"/>
      <c r="E302" s="20"/>
      <c r="F302" s="20"/>
      <c r="G302" s="139">
        <f t="shared" ref="G302:G314" si="21">D302+E302+F302</f>
        <v>0</v>
      </c>
      <c r="H302" s="136"/>
      <c r="I302" s="137"/>
      <c r="J302" s="136"/>
      <c r="K302" s="139">
        <f t="shared" si="19"/>
        <v>0</v>
      </c>
      <c r="L302" s="123"/>
      <c r="M302" s="294"/>
    </row>
    <row r="303" spans="2:15" ht="15.5" x14ac:dyDescent="0.35">
      <c r="B303" s="369"/>
      <c r="C303" s="19"/>
      <c r="D303" s="20"/>
      <c r="E303" s="20"/>
      <c r="F303" s="20"/>
      <c r="G303" s="139">
        <f t="shared" si="20"/>
        <v>0</v>
      </c>
      <c r="H303" s="136"/>
      <c r="I303" s="137"/>
      <c r="J303" s="136"/>
      <c r="K303" s="139">
        <f t="shared" si="19"/>
        <v>0</v>
      </c>
      <c r="L303" s="123"/>
      <c r="M303" s="294"/>
    </row>
    <row r="304" spans="2:15" ht="15.5" x14ac:dyDescent="0.35">
      <c r="B304" s="370"/>
      <c r="C304" s="19"/>
      <c r="D304" s="20"/>
      <c r="E304" s="20"/>
      <c r="F304" s="20"/>
      <c r="G304" s="139">
        <f>D304+E304+F304</f>
        <v>0</v>
      </c>
      <c r="H304" s="136"/>
      <c r="I304" s="137"/>
      <c r="J304" s="136"/>
      <c r="K304" s="139">
        <f t="shared" si="19"/>
        <v>0</v>
      </c>
      <c r="L304" s="123"/>
      <c r="M304" s="294"/>
    </row>
    <row r="305" spans="2:13" ht="15.5" x14ac:dyDescent="0.35">
      <c r="B305" s="368" t="s">
        <v>483</v>
      </c>
      <c r="C305" s="19"/>
      <c r="D305" s="20"/>
      <c r="E305" s="20"/>
      <c r="F305" s="20"/>
      <c r="G305" s="139">
        <f t="shared" si="21"/>
        <v>0</v>
      </c>
      <c r="H305" s="136"/>
      <c r="I305" s="137"/>
      <c r="J305" s="136"/>
      <c r="K305" s="139">
        <f t="shared" si="19"/>
        <v>0</v>
      </c>
      <c r="L305" s="123"/>
      <c r="M305" s="294"/>
    </row>
    <row r="306" spans="2:13" ht="15.5" x14ac:dyDescent="0.35">
      <c r="B306" s="369"/>
      <c r="C306" s="19"/>
      <c r="D306" s="20"/>
      <c r="E306" s="20"/>
      <c r="F306" s="20"/>
      <c r="G306" s="139">
        <f t="shared" si="21"/>
        <v>0</v>
      </c>
      <c r="H306" s="136"/>
      <c r="I306" s="137"/>
      <c r="J306" s="136"/>
      <c r="K306" s="139">
        <f t="shared" si="19"/>
        <v>0</v>
      </c>
      <c r="L306" s="123"/>
      <c r="M306" s="294"/>
    </row>
    <row r="307" spans="2:13" ht="15.5" x14ac:dyDescent="0.35">
      <c r="B307" s="369"/>
      <c r="C307" s="19"/>
      <c r="D307" s="20"/>
      <c r="E307" s="20"/>
      <c r="F307" s="20"/>
      <c r="G307" s="139">
        <f t="shared" si="21"/>
        <v>0</v>
      </c>
      <c r="H307" s="136"/>
      <c r="I307" s="137"/>
      <c r="J307" s="136"/>
      <c r="K307" s="139">
        <f t="shared" si="19"/>
        <v>0</v>
      </c>
      <c r="L307" s="123"/>
      <c r="M307" s="294"/>
    </row>
    <row r="308" spans="2:13" ht="15.5" x14ac:dyDescent="0.35">
      <c r="B308" s="369"/>
      <c r="C308" s="19"/>
      <c r="D308" s="20"/>
      <c r="E308" s="20"/>
      <c r="F308" s="20"/>
      <c r="G308" s="139">
        <f t="shared" si="21"/>
        <v>0</v>
      </c>
      <c r="H308" s="136"/>
      <c r="I308" s="137"/>
      <c r="J308" s="136"/>
      <c r="K308" s="139">
        <f t="shared" si="19"/>
        <v>0</v>
      </c>
      <c r="L308" s="123"/>
      <c r="M308" s="294"/>
    </row>
    <row r="309" spans="2:13" ht="15.5" x14ac:dyDescent="0.35">
      <c r="B309" s="370"/>
      <c r="C309" s="19"/>
      <c r="D309" s="20"/>
      <c r="E309" s="20"/>
      <c r="F309" s="20"/>
      <c r="G309" s="139">
        <f t="shared" si="21"/>
        <v>0</v>
      </c>
      <c r="H309" s="136"/>
      <c r="I309" s="137"/>
      <c r="J309" s="136"/>
      <c r="K309" s="139">
        <f t="shared" si="19"/>
        <v>0</v>
      </c>
      <c r="L309" s="123"/>
      <c r="M309" s="294"/>
    </row>
    <row r="310" spans="2:13" ht="15.5" x14ac:dyDescent="0.35">
      <c r="B310" s="368" t="s">
        <v>484</v>
      </c>
      <c r="C310" s="19"/>
      <c r="D310" s="20"/>
      <c r="E310" s="20"/>
      <c r="F310" s="20"/>
      <c r="G310" s="139">
        <f t="shared" si="21"/>
        <v>0</v>
      </c>
      <c r="H310" s="136"/>
      <c r="I310" s="137"/>
      <c r="J310" s="136"/>
      <c r="K310" s="139">
        <f t="shared" si="19"/>
        <v>0</v>
      </c>
      <c r="L310" s="123"/>
      <c r="M310" s="294"/>
    </row>
    <row r="311" spans="2:13" ht="15.5" x14ac:dyDescent="0.35">
      <c r="B311" s="369"/>
      <c r="C311" s="19"/>
      <c r="D311" s="20"/>
      <c r="E311" s="20"/>
      <c r="F311" s="20"/>
      <c r="G311" s="139">
        <f t="shared" si="21"/>
        <v>0</v>
      </c>
      <c r="H311" s="136"/>
      <c r="I311" s="137"/>
      <c r="J311" s="136"/>
      <c r="K311" s="139">
        <f t="shared" si="19"/>
        <v>0</v>
      </c>
      <c r="L311" s="123"/>
      <c r="M311" s="294"/>
    </row>
    <row r="312" spans="2:13" ht="15.5" x14ac:dyDescent="0.35">
      <c r="B312" s="369"/>
      <c r="C312" s="19"/>
      <c r="D312" s="20"/>
      <c r="E312" s="20"/>
      <c r="F312" s="20"/>
      <c r="G312" s="139">
        <f t="shared" si="21"/>
        <v>0</v>
      </c>
      <c r="H312" s="136"/>
      <c r="I312" s="137"/>
      <c r="J312" s="136"/>
      <c r="K312" s="139">
        <f t="shared" si="19"/>
        <v>0</v>
      </c>
      <c r="L312" s="123"/>
      <c r="M312" s="294"/>
    </row>
    <row r="313" spans="2:13" ht="15.5" x14ac:dyDescent="0.35">
      <c r="B313" s="369"/>
      <c r="C313" s="54"/>
      <c r="D313" s="21"/>
      <c r="E313" s="21"/>
      <c r="F313" s="21"/>
      <c r="G313" s="139">
        <f t="shared" si="21"/>
        <v>0</v>
      </c>
      <c r="H313" s="137"/>
      <c r="I313" s="137"/>
      <c r="J313" s="137"/>
      <c r="K313" s="139">
        <f t="shared" si="19"/>
        <v>0</v>
      </c>
      <c r="L313" s="124"/>
      <c r="M313" s="294"/>
    </row>
    <row r="314" spans="2:13" ht="15.5" x14ac:dyDescent="0.35">
      <c r="B314" s="370"/>
      <c r="C314" s="54"/>
      <c r="D314" s="21"/>
      <c r="E314" s="21"/>
      <c r="F314" s="21"/>
      <c r="G314" s="139">
        <f t="shared" si="21"/>
        <v>0</v>
      </c>
      <c r="H314" s="137"/>
      <c r="I314" s="137"/>
      <c r="J314" s="137"/>
      <c r="K314" s="139">
        <f t="shared" si="19"/>
        <v>0</v>
      </c>
      <c r="L314" s="124"/>
      <c r="M314" s="294"/>
    </row>
    <row r="315" spans="2:13" ht="15.5" x14ac:dyDescent="0.35">
      <c r="C315" s="106" t="s">
        <v>396</v>
      </c>
      <c r="D315" s="25">
        <f>SUM(D290:D314)</f>
        <v>0</v>
      </c>
      <c r="E315" s="25">
        <f t="shared" ref="E315:F315" si="22">SUM(E290:E314)</f>
        <v>73891.8</v>
      </c>
      <c r="F315" s="25">
        <f t="shared" si="22"/>
        <v>0</v>
      </c>
      <c r="G315" s="22">
        <f>SUM(G290:G314)</f>
        <v>73891.8</v>
      </c>
      <c r="H315" s="126">
        <f>(H290*G290)+(H291*G291)+(H292*G292)+(H293*G293)+(H294*G294)+(H295*G295)+(H296*G296)+(H297*G297)+(H298*G298)+(H299*G299)+(H300*G300)+(H301*G301)+(H302*G302)+(H303*G303)+(H304*G304)+(H305*G305)+(H306*G306)+(H307*G307)+(H308*G308)+(H309*G309)+(H310*G310)+(H311*G311)+(H312*G312)+(H313*G313)+(H314*G314)</f>
        <v>26056.720000000001</v>
      </c>
      <c r="I315" s="480"/>
      <c r="J315" s="126"/>
      <c r="K315" s="126">
        <f>SUM(K290:K314)</f>
        <v>0</v>
      </c>
      <c r="L315" s="124"/>
      <c r="M315" s="295"/>
    </row>
    <row r="316" spans="2:13" ht="15.5" x14ac:dyDescent="0.35">
      <c r="B316" s="106" t="s">
        <v>397</v>
      </c>
      <c r="C316" s="374"/>
      <c r="D316" s="374"/>
      <c r="E316" s="374"/>
      <c r="F316" s="374"/>
      <c r="G316" s="374"/>
      <c r="H316" s="374"/>
      <c r="I316" s="374"/>
      <c r="J316" s="374"/>
      <c r="K316" s="375"/>
      <c r="L316" s="374"/>
      <c r="M316" s="296"/>
    </row>
    <row r="317" spans="2:13" ht="15.5" x14ac:dyDescent="0.35">
      <c r="B317" s="368" t="s">
        <v>485</v>
      </c>
      <c r="C317" s="19"/>
      <c r="D317" s="20"/>
      <c r="E317" s="20"/>
      <c r="F317" s="20"/>
      <c r="G317" s="139">
        <f>D317+E317+F317</f>
        <v>0</v>
      </c>
      <c r="H317" s="136"/>
      <c r="I317" s="137"/>
      <c r="J317" s="136"/>
      <c r="K317" s="139">
        <f t="shared" ref="K317:K326" si="23">+I317+J317</f>
        <v>0</v>
      </c>
      <c r="L317" s="123"/>
      <c r="M317" s="294"/>
    </row>
    <row r="318" spans="2:13" ht="15.5" x14ac:dyDescent="0.35">
      <c r="B318" s="369"/>
      <c r="C318" s="19"/>
      <c r="D318" s="20"/>
      <c r="E318" s="20"/>
      <c r="F318" s="20"/>
      <c r="G318" s="139">
        <f t="shared" ref="G318:G326" si="24">D318+E318+F318</f>
        <v>0</v>
      </c>
      <c r="H318" s="136"/>
      <c r="I318" s="137"/>
      <c r="J318" s="136"/>
      <c r="K318" s="139">
        <f t="shared" si="23"/>
        <v>0</v>
      </c>
      <c r="L318" s="123"/>
      <c r="M318" s="294"/>
    </row>
    <row r="319" spans="2:13" ht="15.5" x14ac:dyDescent="0.35">
      <c r="B319" s="369"/>
      <c r="C319" s="19"/>
      <c r="D319" s="20"/>
      <c r="E319" s="20"/>
      <c r="F319" s="20"/>
      <c r="G319" s="139">
        <f t="shared" si="24"/>
        <v>0</v>
      </c>
      <c r="H319" s="136"/>
      <c r="I319" s="137"/>
      <c r="J319" s="136"/>
      <c r="K319" s="139">
        <f t="shared" si="23"/>
        <v>0</v>
      </c>
      <c r="L319" s="123"/>
      <c r="M319" s="294"/>
    </row>
    <row r="320" spans="2:13" ht="15.5" x14ac:dyDescent="0.35">
      <c r="B320" s="369"/>
      <c r="C320" s="19"/>
      <c r="D320" s="20"/>
      <c r="E320" s="20"/>
      <c r="F320" s="20"/>
      <c r="G320" s="139">
        <f t="shared" si="24"/>
        <v>0</v>
      </c>
      <c r="H320" s="136"/>
      <c r="I320" s="137"/>
      <c r="J320" s="136"/>
      <c r="K320" s="139">
        <f t="shared" si="23"/>
        <v>0</v>
      </c>
      <c r="L320" s="123"/>
      <c r="M320" s="294"/>
    </row>
    <row r="321" spans="2:15" ht="15.5" x14ac:dyDescent="0.35">
      <c r="B321" s="370"/>
      <c r="C321" s="19"/>
      <c r="D321" s="20"/>
      <c r="E321" s="20"/>
      <c r="F321" s="20"/>
      <c r="G321" s="139">
        <f t="shared" si="24"/>
        <v>0</v>
      </c>
      <c r="H321" s="136"/>
      <c r="I321" s="137"/>
      <c r="J321" s="136"/>
      <c r="K321" s="139">
        <f t="shared" si="23"/>
        <v>0</v>
      </c>
      <c r="L321" s="123"/>
      <c r="M321" s="294"/>
    </row>
    <row r="322" spans="2:15" ht="15.5" x14ac:dyDescent="0.35">
      <c r="B322" s="368" t="s">
        <v>486</v>
      </c>
      <c r="C322" s="19"/>
      <c r="D322" s="20"/>
      <c r="E322" s="20"/>
      <c r="F322" s="20"/>
      <c r="G322" s="139">
        <f t="shared" si="24"/>
        <v>0</v>
      </c>
      <c r="H322" s="136"/>
      <c r="I322" s="137"/>
      <c r="J322" s="136"/>
      <c r="K322" s="139">
        <f t="shared" si="23"/>
        <v>0</v>
      </c>
      <c r="L322" s="123"/>
      <c r="M322" s="294"/>
    </row>
    <row r="323" spans="2:15" ht="15.5" x14ac:dyDescent="0.35">
      <c r="B323" s="369"/>
      <c r="C323" s="19"/>
      <c r="D323" s="20"/>
      <c r="E323" s="20"/>
      <c r="F323" s="20"/>
      <c r="G323" s="139">
        <f t="shared" si="24"/>
        <v>0</v>
      </c>
      <c r="H323" s="136"/>
      <c r="I323" s="137"/>
      <c r="J323" s="136"/>
      <c r="K323" s="139">
        <f t="shared" si="23"/>
        <v>0</v>
      </c>
      <c r="L323" s="123"/>
      <c r="M323" s="294"/>
    </row>
    <row r="324" spans="2:15" ht="15.5" x14ac:dyDescent="0.35">
      <c r="B324" s="369"/>
      <c r="C324" s="19"/>
      <c r="D324" s="20"/>
      <c r="E324" s="20"/>
      <c r="F324" s="20"/>
      <c r="G324" s="139">
        <f t="shared" si="24"/>
        <v>0</v>
      </c>
      <c r="H324" s="136"/>
      <c r="I324" s="137"/>
      <c r="J324" s="136"/>
      <c r="K324" s="139">
        <f t="shared" si="23"/>
        <v>0</v>
      </c>
      <c r="L324" s="123"/>
      <c r="M324" s="294"/>
    </row>
    <row r="325" spans="2:15" ht="15.5" x14ac:dyDescent="0.35">
      <c r="B325" s="369"/>
      <c r="C325" s="19"/>
      <c r="D325" s="20"/>
      <c r="E325" s="20"/>
      <c r="F325" s="20"/>
      <c r="G325" s="139">
        <f t="shared" si="24"/>
        <v>0</v>
      </c>
      <c r="H325" s="136"/>
      <c r="I325" s="137"/>
      <c r="J325" s="136"/>
      <c r="K325" s="139">
        <f t="shared" si="23"/>
        <v>0</v>
      </c>
      <c r="L325" s="123"/>
      <c r="M325" s="294"/>
    </row>
    <row r="326" spans="2:15" ht="15.5" x14ac:dyDescent="0.35">
      <c r="B326" s="370"/>
      <c r="C326" s="19"/>
      <c r="D326" s="20"/>
      <c r="E326" s="20"/>
      <c r="F326" s="20"/>
      <c r="G326" s="139">
        <f t="shared" si="24"/>
        <v>0</v>
      </c>
      <c r="H326" s="136"/>
      <c r="I326" s="137"/>
      <c r="J326" s="136"/>
      <c r="K326" s="139">
        <f t="shared" si="23"/>
        <v>0</v>
      </c>
      <c r="L326" s="123"/>
      <c r="M326" s="294"/>
    </row>
    <row r="327" spans="2:15" ht="15.5" x14ac:dyDescent="0.35">
      <c r="C327" s="106" t="s">
        <v>398</v>
      </c>
      <c r="D327" s="22">
        <f>SUM(D317:D326)</f>
        <v>0</v>
      </c>
      <c r="E327" s="22">
        <f>SUM(E317:E326)</f>
        <v>0</v>
      </c>
      <c r="F327" s="22">
        <f>SUM(F317:F326)</f>
        <v>0</v>
      </c>
      <c r="G327" s="22">
        <f>SUM(G317:G326)</f>
        <v>0</v>
      </c>
      <c r="H327" s="126">
        <f>(H317*G317)+(H318*G318)+(H319*G319)+(H320*G320)+(H321*G321)+(H322*G322)+(H323*G323)+(H324*G324)+(H325*G325)+(H326*G326)</f>
        <v>0</v>
      </c>
      <c r="I327" s="480"/>
      <c r="J327" s="126"/>
      <c r="K327" s="126">
        <f>SUM(K317:K326)</f>
        <v>0</v>
      </c>
      <c r="L327" s="124"/>
      <c r="M327" s="295"/>
    </row>
    <row r="328" spans="2:15" ht="15.75" customHeight="1" x14ac:dyDescent="0.35">
      <c r="B328" s="7"/>
      <c r="C328" s="13"/>
      <c r="D328" s="26"/>
      <c r="E328" s="26"/>
      <c r="F328" s="26"/>
      <c r="G328" s="26"/>
      <c r="H328" s="26"/>
      <c r="I328" s="26"/>
      <c r="J328" s="26"/>
      <c r="K328" s="26"/>
      <c r="L328" s="79"/>
      <c r="M328" s="299"/>
    </row>
    <row r="329" spans="2:15" ht="15.5" x14ac:dyDescent="0.35">
      <c r="B329" s="106" t="s">
        <v>399</v>
      </c>
      <c r="C329" s="412" t="s">
        <v>807</v>
      </c>
      <c r="D329" s="412"/>
      <c r="E329" s="412"/>
      <c r="F329" s="412"/>
      <c r="G329" s="412"/>
      <c r="H329" s="412"/>
      <c r="I329" s="412"/>
      <c r="J329" s="412"/>
      <c r="K329" s="407"/>
      <c r="L329" s="412"/>
      <c r="M329" s="298"/>
    </row>
    <row r="330" spans="2:15" ht="29.5" customHeight="1" x14ac:dyDescent="0.35">
      <c r="B330" s="105" t="s">
        <v>400</v>
      </c>
      <c r="C330" s="387" t="s">
        <v>808</v>
      </c>
      <c r="D330" s="374"/>
      <c r="E330" s="374"/>
      <c r="F330" s="374"/>
      <c r="G330" s="374"/>
      <c r="H330" s="374"/>
      <c r="I330" s="374"/>
      <c r="J330" s="374"/>
      <c r="K330" s="375"/>
      <c r="L330" s="374"/>
      <c r="M330" s="296"/>
    </row>
    <row r="331" spans="2:15" ht="33" customHeight="1" x14ac:dyDescent="0.35">
      <c r="B331" s="368" t="s">
        <v>545</v>
      </c>
      <c r="C331" s="274" t="s">
        <v>642</v>
      </c>
      <c r="D331" s="20">
        <v>9000</v>
      </c>
      <c r="E331" s="20"/>
      <c r="F331" s="20"/>
      <c r="G331" s="139">
        <f>D331+E331+F331</f>
        <v>9000</v>
      </c>
      <c r="H331" s="136">
        <v>0.4</v>
      </c>
      <c r="I331" s="137"/>
      <c r="J331" s="136"/>
      <c r="K331" s="139">
        <f t="shared" ref="K331:K355" si="25">+I331+J331</f>
        <v>0</v>
      </c>
      <c r="L331" s="275" t="s">
        <v>728</v>
      </c>
      <c r="M331" s="294">
        <v>4</v>
      </c>
    </row>
    <row r="332" spans="2:15" ht="15.5" x14ac:dyDescent="0.35">
      <c r="B332" s="369"/>
      <c r="C332" s="19"/>
      <c r="D332" s="20"/>
      <c r="E332" s="20"/>
      <c r="F332" s="20"/>
      <c r="G332" s="139">
        <f t="shared" ref="G332:G346" si="26">D332+E332+F332</f>
        <v>0</v>
      </c>
      <c r="H332" s="136"/>
      <c r="I332" s="137"/>
      <c r="J332" s="136"/>
      <c r="K332" s="139">
        <f t="shared" si="25"/>
        <v>0</v>
      </c>
      <c r="L332" s="123"/>
      <c r="M332" s="294"/>
      <c r="O332" s="281"/>
    </row>
    <row r="333" spans="2:15" ht="15.5" x14ac:dyDescent="0.35">
      <c r="B333" s="369"/>
      <c r="C333" s="19"/>
      <c r="D333" s="20"/>
      <c r="E333" s="20"/>
      <c r="F333" s="20"/>
      <c r="G333" s="139">
        <f t="shared" si="26"/>
        <v>0</v>
      </c>
      <c r="H333" s="136"/>
      <c r="I333" s="137"/>
      <c r="J333" s="136"/>
      <c r="K333" s="139">
        <f t="shared" si="25"/>
        <v>0</v>
      </c>
      <c r="L333" s="123"/>
      <c r="M333" s="294"/>
      <c r="O333" s="281"/>
    </row>
    <row r="334" spans="2:15" ht="15.5" x14ac:dyDescent="0.35">
      <c r="B334" s="369"/>
      <c r="C334" s="19"/>
      <c r="D334" s="20"/>
      <c r="E334" s="20"/>
      <c r="F334" s="20"/>
      <c r="G334" s="139">
        <f t="shared" si="26"/>
        <v>0</v>
      </c>
      <c r="H334" s="136"/>
      <c r="I334" s="137"/>
      <c r="J334" s="136"/>
      <c r="K334" s="139">
        <f t="shared" si="25"/>
        <v>0</v>
      </c>
      <c r="L334" s="123"/>
      <c r="M334" s="294"/>
    </row>
    <row r="335" spans="2:15" ht="15.5" x14ac:dyDescent="0.35">
      <c r="B335" s="370"/>
      <c r="C335" s="19"/>
      <c r="D335" s="20"/>
      <c r="E335" s="20"/>
      <c r="F335" s="20"/>
      <c r="G335" s="139">
        <f t="shared" si="26"/>
        <v>0</v>
      </c>
      <c r="H335" s="136"/>
      <c r="I335" s="137"/>
      <c r="J335" s="136"/>
      <c r="K335" s="139">
        <f t="shared" si="25"/>
        <v>0</v>
      </c>
      <c r="L335" s="123"/>
      <c r="M335" s="294"/>
    </row>
    <row r="336" spans="2:15" ht="31" x14ac:dyDescent="0.35">
      <c r="B336" s="368" t="s">
        <v>546</v>
      </c>
      <c r="C336" s="274" t="s">
        <v>698</v>
      </c>
      <c r="D336" s="20">
        <v>498.93</v>
      </c>
      <c r="E336" s="20"/>
      <c r="F336" s="20"/>
      <c r="G336" s="139">
        <f t="shared" si="26"/>
        <v>498.93</v>
      </c>
      <c r="H336" s="136"/>
      <c r="I336" s="137"/>
      <c r="J336" s="136"/>
      <c r="K336" s="139">
        <f t="shared" si="25"/>
        <v>0</v>
      </c>
      <c r="L336" s="275" t="s">
        <v>645</v>
      </c>
      <c r="M336" s="294">
        <v>4</v>
      </c>
    </row>
    <row r="337" spans="2:15" ht="33" customHeight="1" x14ac:dyDescent="0.35">
      <c r="B337" s="369"/>
      <c r="C337" s="274" t="s">
        <v>643</v>
      </c>
      <c r="D337" s="20">
        <v>4445</v>
      </c>
      <c r="E337" s="20"/>
      <c r="F337" s="20"/>
      <c r="G337" s="139">
        <f t="shared" si="26"/>
        <v>4445</v>
      </c>
      <c r="H337" s="136">
        <v>0.3</v>
      </c>
      <c r="I337" s="137"/>
      <c r="J337" s="136"/>
      <c r="K337" s="139">
        <f t="shared" si="25"/>
        <v>0</v>
      </c>
      <c r="L337" s="275" t="s">
        <v>645</v>
      </c>
      <c r="M337" s="294">
        <v>4</v>
      </c>
      <c r="O337" s="281"/>
    </row>
    <row r="338" spans="2:15" ht="46.5" x14ac:dyDescent="0.35">
      <c r="B338" s="369"/>
      <c r="C338" s="274" t="s">
        <v>644</v>
      </c>
      <c r="D338" s="20">
        <v>2500</v>
      </c>
      <c r="E338" s="20"/>
      <c r="F338" s="20"/>
      <c r="G338" s="139">
        <f t="shared" si="26"/>
        <v>2500</v>
      </c>
      <c r="H338" s="136">
        <v>0.3</v>
      </c>
      <c r="I338" s="137"/>
      <c r="J338" s="136"/>
      <c r="K338" s="139">
        <f t="shared" si="25"/>
        <v>0</v>
      </c>
      <c r="L338" s="275" t="s">
        <v>646</v>
      </c>
      <c r="M338" s="294">
        <v>7</v>
      </c>
    </row>
    <row r="339" spans="2:15" ht="15.5" x14ac:dyDescent="0.35">
      <c r="B339" s="369"/>
      <c r="C339" s="19"/>
      <c r="D339" s="20"/>
      <c r="E339" s="20"/>
      <c r="F339" s="20"/>
      <c r="G339" s="139">
        <f t="shared" si="26"/>
        <v>0</v>
      </c>
      <c r="H339" s="136"/>
      <c r="I339" s="137"/>
      <c r="J339" s="136"/>
      <c r="K339" s="139">
        <f t="shared" si="25"/>
        <v>0</v>
      </c>
      <c r="L339" s="123"/>
      <c r="M339" s="294"/>
    </row>
    <row r="340" spans="2:15" ht="15.5" x14ac:dyDescent="0.35">
      <c r="B340" s="370"/>
      <c r="C340" s="19"/>
      <c r="D340" s="20"/>
      <c r="E340" s="20"/>
      <c r="F340" s="20"/>
      <c r="G340" s="139">
        <f t="shared" si="26"/>
        <v>0</v>
      </c>
      <c r="H340" s="136"/>
      <c r="I340" s="137"/>
      <c r="J340" s="136"/>
      <c r="K340" s="139">
        <f t="shared" si="25"/>
        <v>0</v>
      </c>
      <c r="L340" s="123"/>
      <c r="M340" s="294"/>
    </row>
    <row r="341" spans="2:15" ht="46.5" x14ac:dyDescent="0.35">
      <c r="B341" s="368" t="s">
        <v>547</v>
      </c>
      <c r="C341" s="274" t="s">
        <v>729</v>
      </c>
      <c r="D341" s="20">
        <v>10212.978999999999</v>
      </c>
      <c r="E341" s="20"/>
      <c r="F341" s="20"/>
      <c r="G341" s="139">
        <f t="shared" si="26"/>
        <v>10212.978999999999</v>
      </c>
      <c r="H341" s="136">
        <v>0.3</v>
      </c>
      <c r="I341" s="137"/>
      <c r="J341" s="136"/>
      <c r="K341" s="139">
        <f t="shared" si="25"/>
        <v>0</v>
      </c>
      <c r="L341" s="275" t="s">
        <v>647</v>
      </c>
      <c r="M341" s="294">
        <v>6</v>
      </c>
    </row>
    <row r="342" spans="2:15" ht="15.5" x14ac:dyDescent="0.35">
      <c r="B342" s="369"/>
      <c r="C342" s="19"/>
      <c r="D342" s="20"/>
      <c r="E342" s="20"/>
      <c r="F342" s="20"/>
      <c r="G342" s="139">
        <f t="shared" si="26"/>
        <v>0</v>
      </c>
      <c r="H342" s="136"/>
      <c r="I342" s="137"/>
      <c r="J342" s="136"/>
      <c r="K342" s="139">
        <f t="shared" si="25"/>
        <v>0</v>
      </c>
      <c r="L342" s="123"/>
      <c r="M342" s="294"/>
    </row>
    <row r="343" spans="2:15" ht="15.5" x14ac:dyDescent="0.35">
      <c r="B343" s="369"/>
      <c r="C343" s="19"/>
      <c r="D343" s="20"/>
      <c r="E343" s="20"/>
      <c r="F343" s="20"/>
      <c r="G343" s="139">
        <f t="shared" si="26"/>
        <v>0</v>
      </c>
      <c r="H343" s="136"/>
      <c r="I343" s="137"/>
      <c r="J343" s="136"/>
      <c r="K343" s="139">
        <f t="shared" si="25"/>
        <v>0</v>
      </c>
      <c r="L343" s="123"/>
      <c r="M343" s="294"/>
      <c r="O343" s="281"/>
    </row>
    <row r="344" spans="2:15" ht="15.5" x14ac:dyDescent="0.35">
      <c r="B344" s="369"/>
      <c r="C344" s="19"/>
      <c r="D344" s="20"/>
      <c r="E344" s="20"/>
      <c r="F344" s="20"/>
      <c r="G344" s="139">
        <f t="shared" si="26"/>
        <v>0</v>
      </c>
      <c r="H344" s="136"/>
      <c r="I344" s="137"/>
      <c r="J344" s="136"/>
      <c r="K344" s="139">
        <f t="shared" si="25"/>
        <v>0</v>
      </c>
      <c r="L344" s="123"/>
      <c r="M344" s="294"/>
      <c r="O344" s="281"/>
    </row>
    <row r="345" spans="2:15" ht="15.5" x14ac:dyDescent="0.35">
      <c r="B345" s="370"/>
      <c r="C345" s="19"/>
      <c r="D345" s="20"/>
      <c r="E345" s="20"/>
      <c r="F345" s="20"/>
      <c r="G345" s="139">
        <f t="shared" si="26"/>
        <v>0</v>
      </c>
      <c r="H345" s="136"/>
      <c r="I345" s="137"/>
      <c r="J345" s="136"/>
      <c r="K345" s="139">
        <f t="shared" si="25"/>
        <v>0</v>
      </c>
      <c r="L345" s="123"/>
      <c r="M345" s="294"/>
    </row>
    <row r="346" spans="2:15" ht="15.5" x14ac:dyDescent="0.35">
      <c r="B346" s="368" t="s">
        <v>487</v>
      </c>
      <c r="C346" s="19"/>
      <c r="D346" s="20"/>
      <c r="E346" s="20"/>
      <c r="F346" s="20"/>
      <c r="G346" s="139">
        <f t="shared" si="26"/>
        <v>0</v>
      </c>
      <c r="H346" s="136"/>
      <c r="I346" s="137"/>
      <c r="J346" s="136"/>
      <c r="K346" s="139">
        <f t="shared" si="25"/>
        <v>0</v>
      </c>
      <c r="L346" s="123"/>
      <c r="M346" s="294"/>
    </row>
    <row r="347" spans="2:15" ht="15.5" x14ac:dyDescent="0.35">
      <c r="B347" s="369"/>
      <c r="C347" s="19"/>
      <c r="D347" s="20"/>
      <c r="E347" s="20"/>
      <c r="F347" s="20"/>
      <c r="G347" s="139">
        <f t="shared" ref="G347:G355" si="27">D347+E347+F347</f>
        <v>0</v>
      </c>
      <c r="H347" s="136"/>
      <c r="I347" s="137"/>
      <c r="J347" s="136"/>
      <c r="K347" s="139">
        <f t="shared" si="25"/>
        <v>0</v>
      </c>
      <c r="L347" s="123"/>
      <c r="M347" s="294"/>
    </row>
    <row r="348" spans="2:15" ht="15.5" x14ac:dyDescent="0.35">
      <c r="B348" s="369"/>
      <c r="C348" s="19"/>
      <c r="D348" s="20"/>
      <c r="E348" s="20"/>
      <c r="F348" s="20"/>
      <c r="G348" s="139">
        <f t="shared" si="27"/>
        <v>0</v>
      </c>
      <c r="H348" s="136"/>
      <c r="I348" s="137"/>
      <c r="J348" s="136"/>
      <c r="K348" s="139">
        <f t="shared" si="25"/>
        <v>0</v>
      </c>
      <c r="L348" s="123"/>
      <c r="M348" s="294"/>
    </row>
    <row r="349" spans="2:15" ht="15.5" x14ac:dyDescent="0.35">
      <c r="B349" s="369"/>
      <c r="C349" s="19"/>
      <c r="D349" s="20"/>
      <c r="E349" s="20"/>
      <c r="F349" s="20"/>
      <c r="G349" s="139">
        <f t="shared" si="27"/>
        <v>0</v>
      </c>
      <c r="H349" s="136"/>
      <c r="I349" s="137"/>
      <c r="J349" s="136"/>
      <c r="K349" s="139">
        <f t="shared" si="25"/>
        <v>0</v>
      </c>
      <c r="L349" s="123"/>
      <c r="M349" s="294"/>
    </row>
    <row r="350" spans="2:15" ht="15.5" x14ac:dyDescent="0.35">
      <c r="B350" s="370"/>
      <c r="C350" s="19"/>
      <c r="D350" s="20"/>
      <c r="E350" s="20"/>
      <c r="F350" s="20"/>
      <c r="G350" s="139">
        <f t="shared" si="27"/>
        <v>0</v>
      </c>
      <c r="H350" s="136"/>
      <c r="I350" s="137"/>
      <c r="J350" s="136"/>
      <c r="K350" s="139">
        <f t="shared" si="25"/>
        <v>0</v>
      </c>
      <c r="L350" s="123"/>
      <c r="M350" s="294"/>
    </row>
    <row r="351" spans="2:15" ht="15.5" x14ac:dyDescent="0.35">
      <c r="B351" s="368" t="s">
        <v>488</v>
      </c>
      <c r="C351" s="19"/>
      <c r="D351" s="20"/>
      <c r="E351" s="20"/>
      <c r="F351" s="20"/>
      <c r="G351" s="139">
        <f t="shared" si="27"/>
        <v>0</v>
      </c>
      <c r="H351" s="136"/>
      <c r="I351" s="137"/>
      <c r="J351" s="136"/>
      <c r="K351" s="139">
        <f t="shared" si="25"/>
        <v>0</v>
      </c>
      <c r="L351" s="123"/>
      <c r="M351" s="294"/>
    </row>
    <row r="352" spans="2:15" ht="15.5" x14ac:dyDescent="0.35">
      <c r="B352" s="369"/>
      <c r="C352" s="19"/>
      <c r="D352" s="20"/>
      <c r="E352" s="20"/>
      <c r="F352" s="20"/>
      <c r="G352" s="139">
        <f t="shared" si="27"/>
        <v>0</v>
      </c>
      <c r="H352" s="136"/>
      <c r="I352" s="137"/>
      <c r="J352" s="136"/>
      <c r="K352" s="139">
        <f t="shared" si="25"/>
        <v>0</v>
      </c>
      <c r="L352" s="123"/>
      <c r="M352" s="294"/>
    </row>
    <row r="353" spans="2:15" ht="15.5" x14ac:dyDescent="0.35">
      <c r="B353" s="369"/>
      <c r="C353" s="19"/>
      <c r="D353" s="20"/>
      <c r="E353" s="20"/>
      <c r="F353" s="20"/>
      <c r="G353" s="139">
        <f t="shared" si="27"/>
        <v>0</v>
      </c>
      <c r="H353" s="136"/>
      <c r="I353" s="137"/>
      <c r="J353" s="136"/>
      <c r="K353" s="139">
        <f t="shared" si="25"/>
        <v>0</v>
      </c>
      <c r="L353" s="123"/>
      <c r="M353" s="294"/>
    </row>
    <row r="354" spans="2:15" ht="15.5" x14ac:dyDescent="0.35">
      <c r="B354" s="369"/>
      <c r="C354" s="54"/>
      <c r="D354" s="21"/>
      <c r="E354" s="21"/>
      <c r="F354" s="21"/>
      <c r="G354" s="139">
        <f t="shared" si="27"/>
        <v>0</v>
      </c>
      <c r="H354" s="137"/>
      <c r="I354" s="137"/>
      <c r="J354" s="137"/>
      <c r="K354" s="139">
        <f t="shared" si="25"/>
        <v>0</v>
      </c>
      <c r="L354" s="124"/>
      <c r="M354" s="294"/>
    </row>
    <row r="355" spans="2:15" ht="15.5" x14ac:dyDescent="0.35">
      <c r="B355" s="370"/>
      <c r="C355" s="54"/>
      <c r="D355" s="21"/>
      <c r="E355" s="21"/>
      <c r="F355" s="21"/>
      <c r="G355" s="139">
        <f t="shared" si="27"/>
        <v>0</v>
      </c>
      <c r="H355" s="137"/>
      <c r="I355" s="137"/>
      <c r="J355" s="137"/>
      <c r="K355" s="139">
        <f t="shared" si="25"/>
        <v>0</v>
      </c>
      <c r="L355" s="124"/>
      <c r="M355" s="294"/>
    </row>
    <row r="356" spans="2:15" ht="15.5" x14ac:dyDescent="0.35">
      <c r="C356" s="106" t="s">
        <v>401</v>
      </c>
      <c r="D356" s="22">
        <f>SUM(D331:D355)</f>
        <v>26656.909</v>
      </c>
      <c r="E356" s="22">
        <f t="shared" ref="E356:F356" si="28">SUM(E331:E355)</f>
        <v>0</v>
      </c>
      <c r="F356" s="22">
        <f t="shared" si="28"/>
        <v>0</v>
      </c>
      <c r="G356" s="22">
        <f>SUM(G331:G355)</f>
        <v>26656.909</v>
      </c>
      <c r="H356" s="126">
        <f>(H331*G331)+(H332*G332)+(H333*G333)+(H334*G334)+(H335*G335)+(H336*G336)+(H337*G337)+(H338*G338)+(H339*G339)+(H340*G340)+(H341*G341)+(H342*G342)+(H343*G343)+(H344*G344)+(H345*G345)+(H346*G346)+(H347*G347)+(H348*G348)+(H349*G349)+(H350*G350)+(H351*G351)+(H352*G352)+(H353*G353)+(H354*G354)+(H355*G355)</f>
        <v>8747.3937000000005</v>
      </c>
      <c r="I356" s="480"/>
      <c r="J356" s="126"/>
      <c r="K356" s="126">
        <f>SUM(K331:K355)</f>
        <v>0</v>
      </c>
      <c r="L356" s="124"/>
      <c r="M356" s="295"/>
    </row>
    <row r="357" spans="2:15" ht="36" customHeight="1" x14ac:dyDescent="0.35">
      <c r="B357" s="105" t="s">
        <v>402</v>
      </c>
      <c r="C357" s="387" t="s">
        <v>809</v>
      </c>
      <c r="D357" s="374"/>
      <c r="E357" s="374"/>
      <c r="F357" s="374"/>
      <c r="G357" s="374"/>
      <c r="H357" s="374"/>
      <c r="I357" s="374"/>
      <c r="J357" s="374"/>
      <c r="K357" s="375"/>
      <c r="L357" s="374"/>
      <c r="M357" s="296"/>
    </row>
    <row r="358" spans="2:15" ht="31" x14ac:dyDescent="0.35">
      <c r="B358" s="368" t="s">
        <v>548</v>
      </c>
      <c r="C358" s="274" t="s">
        <v>648</v>
      </c>
      <c r="D358" s="20">
        <v>2000</v>
      </c>
      <c r="E358" s="20"/>
      <c r="F358" s="20"/>
      <c r="G358" s="139">
        <f>D358+E358+F358</f>
        <v>2000</v>
      </c>
      <c r="H358" s="136"/>
      <c r="I358" s="137"/>
      <c r="J358" s="136"/>
      <c r="K358" s="139">
        <f t="shared" ref="K358:K382" si="29">+I358+J358</f>
        <v>0</v>
      </c>
      <c r="L358" s="275" t="s">
        <v>647</v>
      </c>
      <c r="M358" s="294">
        <v>6</v>
      </c>
    </row>
    <row r="359" spans="2:15" ht="46.5" x14ac:dyDescent="0.35">
      <c r="B359" s="369"/>
      <c r="C359" s="274" t="s">
        <v>649</v>
      </c>
      <c r="D359" s="20">
        <v>6000</v>
      </c>
      <c r="E359" s="20"/>
      <c r="F359" s="20"/>
      <c r="G359" s="139">
        <f t="shared" ref="G359:G377" si="30">D359+E359+F359</f>
        <v>6000</v>
      </c>
      <c r="H359" s="136">
        <v>0.3</v>
      </c>
      <c r="I359" s="137"/>
      <c r="J359" s="136"/>
      <c r="K359" s="139">
        <f t="shared" si="29"/>
        <v>0</v>
      </c>
      <c r="L359" s="275" t="s">
        <v>647</v>
      </c>
      <c r="M359" s="294">
        <v>6</v>
      </c>
      <c r="O359" s="281"/>
    </row>
    <row r="360" spans="2:15" ht="31" x14ac:dyDescent="0.35">
      <c r="B360" s="369"/>
      <c r="C360" s="274" t="s">
        <v>650</v>
      </c>
      <c r="D360" s="20">
        <v>2000</v>
      </c>
      <c r="E360" s="20"/>
      <c r="F360" s="20"/>
      <c r="G360" s="139">
        <f t="shared" si="30"/>
        <v>2000</v>
      </c>
      <c r="H360" s="136"/>
      <c r="I360" s="137"/>
      <c r="J360" s="136"/>
      <c r="K360" s="139">
        <f t="shared" si="29"/>
        <v>0</v>
      </c>
      <c r="L360" s="275" t="s">
        <v>647</v>
      </c>
      <c r="M360" s="294">
        <v>6</v>
      </c>
      <c r="O360" s="281"/>
    </row>
    <row r="361" spans="2:15" ht="15.5" x14ac:dyDescent="0.35">
      <c r="B361" s="369"/>
      <c r="C361" s="19"/>
      <c r="D361" s="20"/>
      <c r="E361" s="20"/>
      <c r="F361" s="20"/>
      <c r="G361" s="139">
        <f t="shared" si="30"/>
        <v>0</v>
      </c>
      <c r="H361" s="136"/>
      <c r="I361" s="137"/>
      <c r="J361" s="136"/>
      <c r="K361" s="139">
        <f t="shared" si="29"/>
        <v>0</v>
      </c>
      <c r="L361" s="123"/>
      <c r="M361" s="294"/>
    </row>
    <row r="362" spans="2:15" ht="15.5" x14ac:dyDescent="0.35">
      <c r="B362" s="370"/>
      <c r="C362" s="19"/>
      <c r="D362" s="20"/>
      <c r="E362" s="20"/>
      <c r="F362" s="20"/>
      <c r="G362" s="139">
        <f t="shared" si="30"/>
        <v>0</v>
      </c>
      <c r="H362" s="136"/>
      <c r="I362" s="137"/>
      <c r="J362" s="136"/>
      <c r="K362" s="139">
        <f t="shared" si="29"/>
        <v>0</v>
      </c>
      <c r="L362" s="123"/>
      <c r="M362" s="294"/>
    </row>
    <row r="363" spans="2:15" ht="31" x14ac:dyDescent="0.35">
      <c r="B363" s="368" t="s">
        <v>651</v>
      </c>
      <c r="C363" s="274" t="s">
        <v>652</v>
      </c>
      <c r="D363" s="20">
        <v>10000</v>
      </c>
      <c r="E363" s="20"/>
      <c r="F363" s="20"/>
      <c r="G363" s="139">
        <f t="shared" si="30"/>
        <v>10000</v>
      </c>
      <c r="H363" s="136">
        <v>0.3</v>
      </c>
      <c r="I363" s="137"/>
      <c r="J363" s="136"/>
      <c r="K363" s="139">
        <f t="shared" si="29"/>
        <v>0</v>
      </c>
      <c r="L363" s="275" t="s">
        <v>739</v>
      </c>
      <c r="M363" s="294">
        <v>4</v>
      </c>
    </row>
    <row r="364" spans="2:15" ht="15.5" x14ac:dyDescent="0.35">
      <c r="B364" s="369"/>
      <c r="C364" s="19"/>
      <c r="D364" s="20"/>
      <c r="E364" s="20"/>
      <c r="F364" s="20"/>
      <c r="G364" s="139">
        <f t="shared" si="30"/>
        <v>0</v>
      </c>
      <c r="H364" s="136"/>
      <c r="I364" s="137"/>
      <c r="J364" s="136"/>
      <c r="K364" s="139">
        <f t="shared" si="29"/>
        <v>0</v>
      </c>
      <c r="L364" s="123"/>
      <c r="M364" s="294"/>
      <c r="O364" s="281"/>
    </row>
    <row r="365" spans="2:15" ht="15.5" x14ac:dyDescent="0.35">
      <c r="B365" s="369"/>
      <c r="C365" s="19"/>
      <c r="D365" s="20"/>
      <c r="E365" s="20"/>
      <c r="F365" s="20"/>
      <c r="G365" s="139">
        <f t="shared" si="30"/>
        <v>0</v>
      </c>
      <c r="H365" s="136"/>
      <c r="I365" s="137"/>
      <c r="J365" s="136"/>
      <c r="K365" s="139">
        <f t="shared" si="29"/>
        <v>0</v>
      </c>
      <c r="L365" s="123"/>
      <c r="M365" s="294"/>
    </row>
    <row r="366" spans="2:15" ht="15.5" x14ac:dyDescent="0.35">
      <c r="B366" s="369"/>
      <c r="C366" s="19"/>
      <c r="D366" s="20"/>
      <c r="E366" s="20"/>
      <c r="F366" s="20"/>
      <c r="G366" s="139">
        <f t="shared" si="30"/>
        <v>0</v>
      </c>
      <c r="H366" s="136"/>
      <c r="I366" s="137"/>
      <c r="J366" s="136"/>
      <c r="K366" s="139">
        <f t="shared" si="29"/>
        <v>0</v>
      </c>
      <c r="L366" s="123"/>
      <c r="M366" s="294"/>
    </row>
    <row r="367" spans="2:15" ht="15.5" x14ac:dyDescent="0.35">
      <c r="B367" s="370"/>
      <c r="C367" s="19"/>
      <c r="D367" s="20"/>
      <c r="E367" s="20"/>
      <c r="F367" s="20"/>
      <c r="G367" s="139">
        <f t="shared" si="30"/>
        <v>0</v>
      </c>
      <c r="H367" s="136"/>
      <c r="I367" s="137"/>
      <c r="J367" s="136"/>
      <c r="K367" s="139">
        <f t="shared" si="29"/>
        <v>0</v>
      </c>
      <c r="L367" s="123"/>
      <c r="M367" s="294"/>
    </row>
    <row r="368" spans="2:15" ht="31" x14ac:dyDescent="0.35">
      <c r="B368" s="368" t="s">
        <v>549</v>
      </c>
      <c r="C368" s="274" t="s">
        <v>653</v>
      </c>
      <c r="D368" s="20">
        <v>2000</v>
      </c>
      <c r="E368" s="20"/>
      <c r="F368" s="20"/>
      <c r="G368" s="139">
        <f t="shared" si="30"/>
        <v>2000</v>
      </c>
      <c r="H368" s="136">
        <v>0.3</v>
      </c>
      <c r="I368" s="137"/>
      <c r="J368" s="136"/>
      <c r="K368" s="139">
        <f t="shared" si="29"/>
        <v>0</v>
      </c>
      <c r="L368" s="275" t="s">
        <v>654</v>
      </c>
      <c r="M368" s="294">
        <v>4</v>
      </c>
    </row>
    <row r="369" spans="2:15" ht="31" x14ac:dyDescent="0.35">
      <c r="B369" s="369"/>
      <c r="C369" s="274" t="s">
        <v>590</v>
      </c>
      <c r="D369" s="20">
        <v>1000</v>
      </c>
      <c r="E369" s="20"/>
      <c r="F369" s="20"/>
      <c r="G369" s="139">
        <f t="shared" si="30"/>
        <v>1000</v>
      </c>
      <c r="H369" s="136">
        <v>0.3</v>
      </c>
      <c r="I369" s="137"/>
      <c r="J369" s="136"/>
      <c r="K369" s="139">
        <f t="shared" si="29"/>
        <v>0</v>
      </c>
      <c r="L369" s="275" t="s">
        <v>569</v>
      </c>
      <c r="M369" s="294">
        <v>5</v>
      </c>
      <c r="O369" s="281"/>
    </row>
    <row r="370" spans="2:15" ht="31" x14ac:dyDescent="0.35">
      <c r="B370" s="369"/>
      <c r="C370" s="274" t="s">
        <v>628</v>
      </c>
      <c r="D370" s="20">
        <v>8000</v>
      </c>
      <c r="E370" s="20"/>
      <c r="F370" s="20"/>
      <c r="G370" s="139">
        <f t="shared" si="30"/>
        <v>8000</v>
      </c>
      <c r="H370" s="136">
        <v>0.3</v>
      </c>
      <c r="I370" s="137"/>
      <c r="J370" s="136"/>
      <c r="K370" s="139">
        <f t="shared" si="29"/>
        <v>0</v>
      </c>
      <c r="L370" s="275" t="s">
        <v>695</v>
      </c>
      <c r="M370" s="294">
        <v>7</v>
      </c>
      <c r="O370" s="281"/>
    </row>
    <row r="371" spans="2:15" ht="15.5" x14ac:dyDescent="0.35">
      <c r="B371" s="369"/>
      <c r="C371" s="19"/>
      <c r="D371" s="20"/>
      <c r="E371" s="20"/>
      <c r="F371" s="20"/>
      <c r="G371" s="139">
        <f t="shared" si="30"/>
        <v>0</v>
      </c>
      <c r="H371" s="136"/>
      <c r="I371" s="137"/>
      <c r="J371" s="136"/>
      <c r="K371" s="139">
        <f t="shared" si="29"/>
        <v>0</v>
      </c>
      <c r="L371" s="123"/>
      <c r="M371" s="294"/>
    </row>
    <row r="372" spans="2:15" ht="15.5" x14ac:dyDescent="0.35">
      <c r="B372" s="370"/>
      <c r="C372" s="19"/>
      <c r="D372" s="20"/>
      <c r="E372" s="20"/>
      <c r="F372" s="20"/>
      <c r="G372" s="139">
        <f t="shared" si="30"/>
        <v>0</v>
      </c>
      <c r="H372" s="136"/>
      <c r="I372" s="137"/>
      <c r="J372" s="136"/>
      <c r="K372" s="139">
        <f t="shared" si="29"/>
        <v>0</v>
      </c>
      <c r="L372" s="123"/>
      <c r="M372" s="294"/>
    </row>
    <row r="373" spans="2:15" ht="31" x14ac:dyDescent="0.35">
      <c r="B373" s="368" t="s">
        <v>655</v>
      </c>
      <c r="C373" s="274" t="s">
        <v>656</v>
      </c>
      <c r="D373" s="20">
        <v>10000</v>
      </c>
      <c r="E373" s="20"/>
      <c r="F373" s="20"/>
      <c r="G373" s="139">
        <f t="shared" si="30"/>
        <v>10000</v>
      </c>
      <c r="H373" s="136">
        <v>0.3</v>
      </c>
      <c r="I373" s="137"/>
      <c r="J373" s="136"/>
      <c r="K373" s="139">
        <f t="shared" si="29"/>
        <v>0</v>
      </c>
      <c r="L373" s="275" t="s">
        <v>568</v>
      </c>
      <c r="M373" s="294">
        <v>7</v>
      </c>
      <c r="O373" s="281"/>
    </row>
    <row r="374" spans="2:15" ht="31" x14ac:dyDescent="0.35">
      <c r="B374" s="369"/>
      <c r="C374" s="274" t="s">
        <v>657</v>
      </c>
      <c r="D374" s="20">
        <v>5000</v>
      </c>
      <c r="E374" s="20"/>
      <c r="F374" s="20"/>
      <c r="G374" s="139">
        <f t="shared" si="30"/>
        <v>5000</v>
      </c>
      <c r="H374" s="136">
        <v>0.3</v>
      </c>
      <c r="I374" s="137"/>
      <c r="J374" s="136"/>
      <c r="K374" s="139">
        <f t="shared" si="29"/>
        <v>0</v>
      </c>
      <c r="L374" s="275" t="s">
        <v>593</v>
      </c>
      <c r="M374" s="294">
        <v>5</v>
      </c>
      <c r="O374" s="281"/>
    </row>
    <row r="375" spans="2:15" ht="15.5" x14ac:dyDescent="0.35">
      <c r="B375" s="369"/>
      <c r="C375" s="19"/>
      <c r="D375" s="20"/>
      <c r="E375" s="20"/>
      <c r="F375" s="20"/>
      <c r="G375" s="139">
        <f t="shared" si="30"/>
        <v>0</v>
      </c>
      <c r="H375" s="136"/>
      <c r="I375" s="137"/>
      <c r="J375" s="136"/>
      <c r="K375" s="139">
        <f t="shared" si="29"/>
        <v>0</v>
      </c>
      <c r="L375" s="123"/>
      <c r="M375" s="294"/>
    </row>
    <row r="376" spans="2:15" ht="15.5" x14ac:dyDescent="0.35">
      <c r="B376" s="369"/>
      <c r="C376" s="19"/>
      <c r="D376" s="20"/>
      <c r="E376" s="20"/>
      <c r="F376" s="20"/>
      <c r="G376" s="139">
        <f t="shared" si="30"/>
        <v>0</v>
      </c>
      <c r="H376" s="136"/>
      <c r="I376" s="137"/>
      <c r="J376" s="136"/>
      <c r="K376" s="139">
        <f t="shared" si="29"/>
        <v>0</v>
      </c>
      <c r="L376" s="123"/>
      <c r="M376" s="294"/>
    </row>
    <row r="377" spans="2:15" ht="15.5" x14ac:dyDescent="0.35">
      <c r="B377" s="370"/>
      <c r="C377" s="19"/>
      <c r="D377" s="20"/>
      <c r="E377" s="20"/>
      <c r="F377" s="20"/>
      <c r="G377" s="139">
        <f t="shared" si="30"/>
        <v>0</v>
      </c>
      <c r="H377" s="136"/>
      <c r="I377" s="137"/>
      <c r="J377" s="136"/>
      <c r="K377" s="139">
        <f t="shared" si="29"/>
        <v>0</v>
      </c>
      <c r="L377" s="123"/>
      <c r="M377" s="294"/>
    </row>
    <row r="378" spans="2:15" ht="15.5" x14ac:dyDescent="0.35">
      <c r="B378" s="368" t="s">
        <v>489</v>
      </c>
      <c r="C378" s="19"/>
      <c r="D378" s="20"/>
      <c r="E378" s="20"/>
      <c r="F378" s="20"/>
      <c r="G378" s="139">
        <f t="shared" ref="G378:G382" si="31">D378+E378+F378</f>
        <v>0</v>
      </c>
      <c r="H378" s="136"/>
      <c r="I378" s="137"/>
      <c r="J378" s="136"/>
      <c r="K378" s="139">
        <f t="shared" si="29"/>
        <v>0</v>
      </c>
      <c r="L378" s="123"/>
      <c r="M378" s="294"/>
    </row>
    <row r="379" spans="2:15" ht="15.5" x14ac:dyDescent="0.35">
      <c r="B379" s="369"/>
      <c r="C379" s="19"/>
      <c r="D379" s="20"/>
      <c r="E379" s="20"/>
      <c r="F379" s="20"/>
      <c r="G379" s="139">
        <f t="shared" si="31"/>
        <v>0</v>
      </c>
      <c r="H379" s="136"/>
      <c r="I379" s="137"/>
      <c r="J379" s="136"/>
      <c r="K379" s="139">
        <f t="shared" si="29"/>
        <v>0</v>
      </c>
      <c r="L379" s="123"/>
      <c r="M379" s="294"/>
    </row>
    <row r="380" spans="2:15" ht="15.5" x14ac:dyDescent="0.35">
      <c r="B380" s="369"/>
      <c r="C380" s="19"/>
      <c r="D380" s="20"/>
      <c r="E380" s="20"/>
      <c r="F380" s="20"/>
      <c r="G380" s="139">
        <f t="shared" si="31"/>
        <v>0</v>
      </c>
      <c r="H380" s="136"/>
      <c r="I380" s="137"/>
      <c r="J380" s="136"/>
      <c r="K380" s="139">
        <f t="shared" si="29"/>
        <v>0</v>
      </c>
      <c r="L380" s="123"/>
      <c r="M380" s="294"/>
    </row>
    <row r="381" spans="2:15" ht="15.5" x14ac:dyDescent="0.35">
      <c r="B381" s="369"/>
      <c r="C381" s="54"/>
      <c r="D381" s="21"/>
      <c r="E381" s="21"/>
      <c r="F381" s="21"/>
      <c r="G381" s="139">
        <f t="shared" si="31"/>
        <v>0</v>
      </c>
      <c r="H381" s="137"/>
      <c r="I381" s="137"/>
      <c r="J381" s="137"/>
      <c r="K381" s="139">
        <f t="shared" si="29"/>
        <v>0</v>
      </c>
      <c r="L381" s="124"/>
      <c r="M381" s="294"/>
    </row>
    <row r="382" spans="2:15" ht="15.5" x14ac:dyDescent="0.35">
      <c r="B382" s="370"/>
      <c r="C382" s="54"/>
      <c r="D382" s="21"/>
      <c r="E382" s="21"/>
      <c r="F382" s="21"/>
      <c r="G382" s="139">
        <f t="shared" si="31"/>
        <v>0</v>
      </c>
      <c r="H382" s="137"/>
      <c r="I382" s="137"/>
      <c r="J382" s="137"/>
      <c r="K382" s="139">
        <f t="shared" si="29"/>
        <v>0</v>
      </c>
      <c r="L382" s="124"/>
      <c r="M382" s="294"/>
    </row>
    <row r="383" spans="2:15" ht="15.5" x14ac:dyDescent="0.35">
      <c r="C383" s="106" t="s">
        <v>405</v>
      </c>
      <c r="D383" s="25">
        <f>SUM(D358:D382)</f>
        <v>46000</v>
      </c>
      <c r="E383" s="25">
        <f>SUM(E358:E382)</f>
        <v>0</v>
      </c>
      <c r="F383" s="25">
        <f>SUM(F358:F382)</f>
        <v>0</v>
      </c>
      <c r="G383" s="22">
        <f>SUM(G358:G382)</f>
        <v>46000</v>
      </c>
      <c r="H383" s="126">
        <f>(H358*G358)+(H359*G359)+(H360*G360)+(H361*G361)+(H362*G362)+(H363*G363)+(H364*G364)+(H365*G365)+(H366*G366)+(H367*G367)+(H368*G368)+(H369*G369)+(H370*G370)+(H371*G371)+(H372*G372)+(H373*G373)+(H374*G374)+(H375*G375)+(H376*G376)+(H377*G377)+(H378*G378)+(H379*G379)+(H380*G380)+(H381*G381)+(H382*G382)</f>
        <v>12600</v>
      </c>
      <c r="I383" s="480"/>
      <c r="J383" s="126"/>
      <c r="K383" s="126">
        <f>SUM(K358:K382)</f>
        <v>0</v>
      </c>
      <c r="L383" s="124"/>
      <c r="M383" s="295"/>
    </row>
    <row r="384" spans="2:15" ht="34.4" customHeight="1" x14ac:dyDescent="0.35">
      <c r="B384" s="105" t="s">
        <v>404</v>
      </c>
      <c r="C384" s="413" t="s">
        <v>810</v>
      </c>
      <c r="D384" s="414"/>
      <c r="E384" s="414"/>
      <c r="F384" s="414"/>
      <c r="G384" s="414"/>
      <c r="H384" s="414"/>
      <c r="I384" s="414"/>
      <c r="J384" s="414"/>
      <c r="K384" s="390"/>
      <c r="L384" s="414"/>
      <c r="M384" s="296"/>
    </row>
    <row r="385" spans="2:15" ht="46.5" x14ac:dyDescent="0.35">
      <c r="B385" s="368" t="s">
        <v>658</v>
      </c>
      <c r="C385" s="274" t="s">
        <v>659</v>
      </c>
      <c r="D385" s="20">
        <v>15000</v>
      </c>
      <c r="E385" s="20"/>
      <c r="F385" s="20"/>
      <c r="G385" s="139">
        <f>D385+E385+F385</f>
        <v>15000</v>
      </c>
      <c r="H385" s="136">
        <v>0.3</v>
      </c>
      <c r="I385" s="137"/>
      <c r="J385" s="136"/>
      <c r="K385" s="139">
        <f t="shared" ref="K385:K410" si="32">+I385+J385</f>
        <v>0</v>
      </c>
      <c r="L385" s="275" t="s">
        <v>662</v>
      </c>
      <c r="M385" s="294">
        <v>4</v>
      </c>
    </row>
    <row r="386" spans="2:15" ht="46.5" x14ac:dyDescent="0.35">
      <c r="B386" s="369"/>
      <c r="C386" s="274" t="s">
        <v>660</v>
      </c>
      <c r="D386" s="20">
        <v>10000</v>
      </c>
      <c r="E386" s="20"/>
      <c r="F386" s="20"/>
      <c r="G386" s="139">
        <f t="shared" ref="G386:G408" si="33">D386+E386+F386</f>
        <v>10000</v>
      </c>
      <c r="H386" s="136">
        <v>0.4</v>
      </c>
      <c r="I386" s="137"/>
      <c r="J386" s="136"/>
      <c r="K386" s="139">
        <f t="shared" si="32"/>
        <v>0</v>
      </c>
      <c r="L386" s="275" t="s">
        <v>661</v>
      </c>
      <c r="M386" s="294">
        <v>4</v>
      </c>
      <c r="O386" s="281"/>
    </row>
    <row r="387" spans="2:15" ht="15.5" x14ac:dyDescent="0.35">
      <c r="B387" s="369"/>
      <c r="C387" s="277" t="s">
        <v>667</v>
      </c>
      <c r="D387" s="20">
        <v>5000</v>
      </c>
      <c r="E387" s="20"/>
      <c r="F387" s="20"/>
      <c r="G387" s="139">
        <f t="shared" si="33"/>
        <v>5000</v>
      </c>
      <c r="H387" s="136">
        <v>0.4</v>
      </c>
      <c r="I387" s="137"/>
      <c r="J387" s="136"/>
      <c r="K387" s="139">
        <f t="shared" si="32"/>
        <v>0</v>
      </c>
      <c r="L387" s="275" t="s">
        <v>671</v>
      </c>
      <c r="M387" s="294">
        <v>7</v>
      </c>
      <c r="O387" s="281"/>
    </row>
    <row r="388" spans="2:15" ht="15.5" x14ac:dyDescent="0.35">
      <c r="B388" s="369"/>
      <c r="C388" s="20"/>
      <c r="D388" s="20"/>
      <c r="E388" s="20"/>
      <c r="F388" s="20"/>
      <c r="G388" s="139">
        <f t="shared" si="33"/>
        <v>0</v>
      </c>
      <c r="H388" s="136"/>
      <c r="I388" s="137"/>
      <c r="J388" s="136"/>
      <c r="K388" s="139">
        <f t="shared" si="32"/>
        <v>0</v>
      </c>
      <c r="L388" s="275"/>
      <c r="M388" s="294"/>
    </row>
    <row r="389" spans="2:15" ht="15.5" x14ac:dyDescent="0.35">
      <c r="B389" s="369"/>
      <c r="C389" s="274"/>
      <c r="D389" s="20"/>
      <c r="E389" s="20"/>
      <c r="F389" s="20"/>
      <c r="G389" s="139">
        <f t="shared" si="33"/>
        <v>0</v>
      </c>
      <c r="H389" s="136"/>
      <c r="I389" s="137"/>
      <c r="J389" s="136"/>
      <c r="K389" s="139">
        <f t="shared" si="32"/>
        <v>0</v>
      </c>
      <c r="L389" s="275"/>
      <c r="M389" s="294"/>
    </row>
    <row r="390" spans="2:15" ht="20.149999999999999" customHeight="1" x14ac:dyDescent="0.35">
      <c r="B390" s="370"/>
      <c r="C390" s="274"/>
      <c r="D390" s="20"/>
      <c r="E390" s="20"/>
      <c r="F390" s="20"/>
      <c r="G390" s="139">
        <f t="shared" si="33"/>
        <v>0</v>
      </c>
      <c r="H390" s="136"/>
      <c r="I390" s="137"/>
      <c r="J390" s="136"/>
      <c r="K390" s="139">
        <f t="shared" si="32"/>
        <v>0</v>
      </c>
      <c r="L390" s="123"/>
      <c r="M390" s="294"/>
    </row>
    <row r="391" spans="2:15" ht="35.5" customHeight="1" x14ac:dyDescent="0.35">
      <c r="B391" s="368" t="s">
        <v>550</v>
      </c>
      <c r="C391" s="274" t="s">
        <v>663</v>
      </c>
      <c r="D391" s="20">
        <v>8289.7199999999993</v>
      </c>
      <c r="E391" s="20"/>
      <c r="F391" s="20"/>
      <c r="G391" s="139">
        <f t="shared" si="33"/>
        <v>8289.7199999999993</v>
      </c>
      <c r="H391" s="136">
        <v>0.3</v>
      </c>
      <c r="I391" s="137"/>
      <c r="J391" s="136"/>
      <c r="K391" s="139">
        <f t="shared" si="32"/>
        <v>0</v>
      </c>
      <c r="L391" s="275" t="s">
        <v>568</v>
      </c>
      <c r="M391" s="294">
        <v>7</v>
      </c>
      <c r="O391" s="281"/>
    </row>
    <row r="392" spans="2:15" ht="35.5" customHeight="1" x14ac:dyDescent="0.35">
      <c r="B392" s="369"/>
      <c r="C392" s="274" t="s">
        <v>590</v>
      </c>
      <c r="D392" s="20">
        <v>1900</v>
      </c>
      <c r="E392" s="20"/>
      <c r="F392" s="20"/>
      <c r="G392" s="139">
        <f t="shared" si="33"/>
        <v>1900</v>
      </c>
      <c r="H392" s="136">
        <v>0.3</v>
      </c>
      <c r="I392" s="137"/>
      <c r="J392" s="136"/>
      <c r="K392" s="139">
        <f t="shared" si="32"/>
        <v>0</v>
      </c>
      <c r="L392" s="275" t="s">
        <v>569</v>
      </c>
      <c r="M392" s="294">
        <v>5</v>
      </c>
      <c r="O392" s="281"/>
    </row>
    <row r="393" spans="2:15" ht="35.5" customHeight="1" x14ac:dyDescent="0.35">
      <c r="B393" s="369"/>
      <c r="C393" s="274"/>
      <c r="D393" s="20"/>
      <c r="E393" s="20"/>
      <c r="F393" s="20"/>
      <c r="G393" s="139">
        <f t="shared" si="33"/>
        <v>0</v>
      </c>
      <c r="H393" s="136"/>
      <c r="I393" s="137"/>
      <c r="J393" s="136"/>
      <c r="K393" s="139">
        <f t="shared" si="32"/>
        <v>0</v>
      </c>
      <c r="L393" s="123"/>
      <c r="M393" s="294"/>
    </row>
    <row r="394" spans="2:15" ht="35.5" customHeight="1" x14ac:dyDescent="0.35">
      <c r="B394" s="369"/>
      <c r="C394" s="274"/>
      <c r="D394" s="20"/>
      <c r="E394" s="20"/>
      <c r="F394" s="20"/>
      <c r="G394" s="139">
        <f t="shared" si="33"/>
        <v>0</v>
      </c>
      <c r="H394" s="136"/>
      <c r="I394" s="137"/>
      <c r="J394" s="136"/>
      <c r="K394" s="139">
        <f t="shared" si="32"/>
        <v>0</v>
      </c>
      <c r="L394" s="123"/>
      <c r="M394" s="294"/>
    </row>
    <row r="395" spans="2:15" ht="35.5" customHeight="1" x14ac:dyDescent="0.35">
      <c r="B395" s="370"/>
      <c r="C395" s="19"/>
      <c r="D395" s="20"/>
      <c r="E395" s="20"/>
      <c r="F395" s="20"/>
      <c r="G395" s="139">
        <f t="shared" si="33"/>
        <v>0</v>
      </c>
      <c r="H395" s="136"/>
      <c r="I395" s="137"/>
      <c r="J395" s="136"/>
      <c r="K395" s="139">
        <f t="shared" si="32"/>
        <v>0</v>
      </c>
      <c r="L395" s="123"/>
      <c r="M395" s="294"/>
    </row>
    <row r="396" spans="2:15" ht="31" x14ac:dyDescent="0.35">
      <c r="B396" s="368" t="s">
        <v>551</v>
      </c>
      <c r="C396" s="274" t="s">
        <v>664</v>
      </c>
      <c r="D396" s="20">
        <v>10000</v>
      </c>
      <c r="E396" s="20"/>
      <c r="F396" s="20"/>
      <c r="G396" s="139">
        <f t="shared" si="33"/>
        <v>10000</v>
      </c>
      <c r="H396" s="136">
        <v>0.3</v>
      </c>
      <c r="I396" s="137"/>
      <c r="J396" s="136"/>
      <c r="K396" s="139">
        <f t="shared" si="32"/>
        <v>0</v>
      </c>
      <c r="L396" s="275" t="s">
        <v>668</v>
      </c>
      <c r="M396" s="294">
        <v>7</v>
      </c>
    </row>
    <row r="397" spans="2:15" ht="15.5" x14ac:dyDescent="0.35">
      <c r="B397" s="369"/>
      <c r="C397" s="274" t="s">
        <v>665</v>
      </c>
      <c r="D397" s="20">
        <v>6000</v>
      </c>
      <c r="E397" s="20"/>
      <c r="F397" s="20"/>
      <c r="G397" s="139">
        <f t="shared" si="33"/>
        <v>6000</v>
      </c>
      <c r="H397" s="136">
        <v>0.3</v>
      </c>
      <c r="I397" s="137"/>
      <c r="J397" s="136"/>
      <c r="K397" s="139">
        <f t="shared" si="32"/>
        <v>0</v>
      </c>
      <c r="L397" s="275" t="s">
        <v>662</v>
      </c>
      <c r="M397" s="294">
        <v>4</v>
      </c>
      <c r="O397" s="281"/>
    </row>
    <row r="398" spans="2:15" ht="31" x14ac:dyDescent="0.35">
      <c r="B398" s="369"/>
      <c r="C398" s="274" t="s">
        <v>666</v>
      </c>
      <c r="D398" s="20">
        <v>10000</v>
      </c>
      <c r="E398" s="20"/>
      <c r="F398" s="20"/>
      <c r="G398" s="139">
        <f t="shared" si="33"/>
        <v>10000</v>
      </c>
      <c r="H398" s="136">
        <v>0.3</v>
      </c>
      <c r="I398" s="137"/>
      <c r="J398" s="136"/>
      <c r="K398" s="139">
        <f t="shared" si="32"/>
        <v>0</v>
      </c>
      <c r="L398" s="275" t="s">
        <v>730</v>
      </c>
      <c r="M398" s="294">
        <v>7</v>
      </c>
      <c r="O398" s="281"/>
    </row>
    <row r="399" spans="2:15" ht="31" x14ac:dyDescent="0.35">
      <c r="B399" s="369"/>
      <c r="C399" s="274" t="s">
        <v>590</v>
      </c>
      <c r="D399" s="20">
        <v>2000</v>
      </c>
      <c r="E399" s="20"/>
      <c r="F399" s="20"/>
      <c r="G399" s="139">
        <f t="shared" si="33"/>
        <v>2000</v>
      </c>
      <c r="H399" s="136">
        <v>0.3</v>
      </c>
      <c r="I399" s="137"/>
      <c r="J399" s="136"/>
      <c r="K399" s="139">
        <f t="shared" si="32"/>
        <v>0</v>
      </c>
      <c r="L399" s="275" t="s">
        <v>569</v>
      </c>
      <c r="M399" s="294">
        <v>5</v>
      </c>
    </row>
    <row r="400" spans="2:15" ht="15.5" x14ac:dyDescent="0.35">
      <c r="B400" s="370"/>
      <c r="C400" s="19"/>
      <c r="D400" s="20"/>
      <c r="E400" s="20"/>
      <c r="F400" s="20"/>
      <c r="G400" s="139">
        <f t="shared" si="33"/>
        <v>0</v>
      </c>
      <c r="H400" s="136"/>
      <c r="I400" s="137"/>
      <c r="J400" s="136"/>
      <c r="K400" s="139">
        <f t="shared" si="32"/>
        <v>0</v>
      </c>
      <c r="L400" s="123"/>
      <c r="M400" s="294"/>
    </row>
    <row r="401" spans="2:15" ht="46.5" x14ac:dyDescent="0.35">
      <c r="B401" s="368" t="s">
        <v>552</v>
      </c>
      <c r="C401" s="274" t="s">
        <v>670</v>
      </c>
      <c r="D401" s="20">
        <v>3000</v>
      </c>
      <c r="E401" s="20"/>
      <c r="F401" s="20"/>
      <c r="G401" s="139">
        <f t="shared" si="33"/>
        <v>3000</v>
      </c>
      <c r="H401" s="136">
        <v>0.3</v>
      </c>
      <c r="I401" s="137"/>
      <c r="J401" s="136"/>
      <c r="K401" s="139">
        <f t="shared" si="32"/>
        <v>0</v>
      </c>
      <c r="L401" s="275" t="s">
        <v>577</v>
      </c>
      <c r="M401" s="294">
        <v>7</v>
      </c>
      <c r="O401" s="281"/>
    </row>
    <row r="402" spans="2:15" ht="46.5" x14ac:dyDescent="0.35">
      <c r="B402" s="369"/>
      <c r="C402" s="274" t="s">
        <v>669</v>
      </c>
      <c r="D402" s="20">
        <v>7500</v>
      </c>
      <c r="E402" s="20"/>
      <c r="F402" s="20"/>
      <c r="G402" s="139">
        <f t="shared" si="33"/>
        <v>7500</v>
      </c>
      <c r="H402" s="136">
        <v>0.3</v>
      </c>
      <c r="I402" s="137"/>
      <c r="J402" s="136"/>
      <c r="K402" s="139">
        <f t="shared" si="32"/>
        <v>0</v>
      </c>
      <c r="L402" s="275" t="s">
        <v>586</v>
      </c>
      <c r="M402" s="294">
        <v>3</v>
      </c>
      <c r="O402" s="281"/>
    </row>
    <row r="403" spans="2:15" ht="15.5" x14ac:dyDescent="0.35">
      <c r="B403" s="369"/>
      <c r="C403" s="19"/>
      <c r="D403" s="20"/>
      <c r="E403" s="20"/>
      <c r="F403" s="20"/>
      <c r="G403" s="139">
        <f t="shared" si="33"/>
        <v>0</v>
      </c>
      <c r="H403" s="136"/>
      <c r="I403" s="137"/>
      <c r="J403" s="136"/>
      <c r="K403" s="139">
        <f t="shared" si="32"/>
        <v>0</v>
      </c>
      <c r="L403" s="123"/>
      <c r="M403" s="294"/>
    </row>
    <row r="404" spans="2:15" ht="15.5" x14ac:dyDescent="0.35">
      <c r="B404" s="369"/>
      <c r="C404" s="19"/>
      <c r="D404" s="20"/>
      <c r="E404" s="20"/>
      <c r="F404" s="20"/>
      <c r="G404" s="139">
        <f t="shared" si="33"/>
        <v>0</v>
      </c>
      <c r="H404" s="136"/>
      <c r="I404" s="137"/>
      <c r="J404" s="136"/>
      <c r="K404" s="139">
        <f t="shared" si="32"/>
        <v>0</v>
      </c>
      <c r="L404" s="123"/>
      <c r="M404" s="294"/>
    </row>
    <row r="405" spans="2:15" ht="15.5" x14ac:dyDescent="0.35">
      <c r="B405" s="370"/>
      <c r="C405" s="19"/>
      <c r="D405" s="20"/>
      <c r="E405" s="20"/>
      <c r="F405" s="20"/>
      <c r="G405" s="139">
        <f t="shared" si="33"/>
        <v>0</v>
      </c>
      <c r="H405" s="136"/>
      <c r="I405" s="137"/>
      <c r="J405" s="136"/>
      <c r="K405" s="139">
        <f t="shared" si="32"/>
        <v>0</v>
      </c>
      <c r="L405" s="123"/>
      <c r="M405" s="294"/>
    </row>
    <row r="406" spans="2:15" ht="15.5" x14ac:dyDescent="0.35">
      <c r="B406" s="368" t="s">
        <v>490</v>
      </c>
      <c r="C406" s="19"/>
      <c r="D406" s="20"/>
      <c r="E406" s="20"/>
      <c r="F406" s="20"/>
      <c r="G406" s="139">
        <f t="shared" si="33"/>
        <v>0</v>
      </c>
      <c r="H406" s="136"/>
      <c r="I406" s="137"/>
      <c r="J406" s="136"/>
      <c r="K406" s="139">
        <f t="shared" si="32"/>
        <v>0</v>
      </c>
      <c r="L406" s="123"/>
      <c r="M406" s="294"/>
    </row>
    <row r="407" spans="2:15" ht="15.5" x14ac:dyDescent="0.35">
      <c r="B407" s="369"/>
      <c r="C407" s="19"/>
      <c r="D407" s="20"/>
      <c r="E407" s="20"/>
      <c r="F407" s="20"/>
      <c r="G407" s="139">
        <f t="shared" si="33"/>
        <v>0</v>
      </c>
      <c r="H407" s="136"/>
      <c r="I407" s="137"/>
      <c r="J407" s="136"/>
      <c r="K407" s="139">
        <f t="shared" si="32"/>
        <v>0</v>
      </c>
      <c r="L407" s="123"/>
      <c r="M407" s="294"/>
    </row>
    <row r="408" spans="2:15" ht="15.5" x14ac:dyDescent="0.35">
      <c r="B408" s="369"/>
      <c r="C408" s="19"/>
      <c r="D408" s="20"/>
      <c r="E408" s="20"/>
      <c r="F408" s="20"/>
      <c r="G408" s="139">
        <f t="shared" si="33"/>
        <v>0</v>
      </c>
      <c r="H408" s="136"/>
      <c r="I408" s="137"/>
      <c r="J408" s="136"/>
      <c r="K408" s="139">
        <f t="shared" si="32"/>
        <v>0</v>
      </c>
      <c r="L408" s="123"/>
      <c r="M408" s="294"/>
    </row>
    <row r="409" spans="2:15" ht="15.5" x14ac:dyDescent="0.35">
      <c r="B409" s="369"/>
      <c r="C409" s="54"/>
      <c r="D409" s="21"/>
      <c r="E409" s="21"/>
      <c r="F409" s="21"/>
      <c r="G409" s="139">
        <f t="shared" ref="G409:G410" si="34">D409+E409+F409</f>
        <v>0</v>
      </c>
      <c r="H409" s="137"/>
      <c r="I409" s="137"/>
      <c r="J409" s="137"/>
      <c r="K409" s="139">
        <f t="shared" si="32"/>
        <v>0</v>
      </c>
      <c r="L409" s="124"/>
      <c r="M409" s="294"/>
    </row>
    <row r="410" spans="2:15" ht="15.5" x14ac:dyDescent="0.35">
      <c r="B410" s="370"/>
      <c r="C410" s="54"/>
      <c r="D410" s="21"/>
      <c r="E410" s="21"/>
      <c r="F410" s="21"/>
      <c r="G410" s="139">
        <f t="shared" si="34"/>
        <v>0</v>
      </c>
      <c r="H410" s="137"/>
      <c r="I410" s="137"/>
      <c r="J410" s="137"/>
      <c r="K410" s="139">
        <f t="shared" si="32"/>
        <v>0</v>
      </c>
      <c r="L410" s="124"/>
      <c r="M410" s="294"/>
    </row>
    <row r="411" spans="2:15" ht="15.5" x14ac:dyDescent="0.35">
      <c r="C411" s="106" t="s">
        <v>403</v>
      </c>
      <c r="D411" s="25">
        <f>SUM(D385:D410)</f>
        <v>78689.72</v>
      </c>
      <c r="E411" s="25">
        <f t="shared" ref="E411:F411" si="35">SUM(E385:E410)</f>
        <v>0</v>
      </c>
      <c r="F411" s="25">
        <f t="shared" si="35"/>
        <v>0</v>
      </c>
      <c r="G411" s="22">
        <f>SUM(G385:G410)</f>
        <v>78689.72</v>
      </c>
      <c r="H411" s="126">
        <f>(H385*G385)+(H386*G386)+(H387*G387)+(H388*G388)+(H389*G389)+(H390*G390)+(H391*G391)+(H392*G392)+(H393*G393)+(H394*G394)+(H395*G395)+(H396*G396)+(H397*G397)+(H398*G398)+(H399*G399)+(H400*G400)+(H401*G401)+(H402*G402)+(H403*G403)+(H404*G404)+(H405*G405)+(H406*G406)+(H407*G407)+(H408*G408)+(H409*G409)+(H410*G410)</f>
        <v>25106.915999999997</v>
      </c>
      <c r="I411" s="480"/>
      <c r="J411" s="126"/>
      <c r="K411" s="126">
        <f>SUM(K385:K410)</f>
        <v>0</v>
      </c>
      <c r="L411" s="124"/>
      <c r="M411" s="295"/>
    </row>
    <row r="412" spans="2:15" ht="34.4" customHeight="1" x14ac:dyDescent="0.35">
      <c r="B412" s="105" t="s">
        <v>406</v>
      </c>
      <c r="C412" s="374"/>
      <c r="D412" s="374"/>
      <c r="E412" s="374"/>
      <c r="F412" s="374"/>
      <c r="G412" s="374"/>
      <c r="H412" s="374"/>
      <c r="I412" s="374"/>
      <c r="J412" s="374"/>
      <c r="K412" s="375"/>
      <c r="L412" s="374"/>
      <c r="M412" s="296"/>
    </row>
    <row r="413" spans="2:15" ht="15.5" x14ac:dyDescent="0.35">
      <c r="B413" s="368" t="s">
        <v>491</v>
      </c>
      <c r="C413" s="19"/>
      <c r="D413" s="20"/>
      <c r="E413" s="20"/>
      <c r="F413" s="20"/>
      <c r="G413" s="139">
        <f>D413+E413+F413</f>
        <v>0</v>
      </c>
      <c r="H413" s="136"/>
      <c r="I413" s="137"/>
      <c r="J413" s="136"/>
      <c r="K413" s="139">
        <f t="shared" ref="K413:K422" si="36">+I413+J413</f>
        <v>0</v>
      </c>
      <c r="L413" s="123"/>
      <c r="M413" s="294"/>
    </row>
    <row r="414" spans="2:15" ht="15.5" x14ac:dyDescent="0.35">
      <c r="B414" s="369"/>
      <c r="C414" s="19"/>
      <c r="D414" s="20"/>
      <c r="E414" s="20"/>
      <c r="F414" s="20"/>
      <c r="G414" s="139">
        <f t="shared" ref="G414:G422" si="37">D414+E414+F414</f>
        <v>0</v>
      </c>
      <c r="H414" s="136"/>
      <c r="I414" s="137"/>
      <c r="J414" s="136"/>
      <c r="K414" s="139">
        <f t="shared" si="36"/>
        <v>0</v>
      </c>
      <c r="L414" s="123"/>
      <c r="M414" s="294"/>
    </row>
    <row r="415" spans="2:15" ht="15.5" x14ac:dyDescent="0.35">
      <c r="B415" s="369"/>
      <c r="C415" s="19"/>
      <c r="D415" s="20"/>
      <c r="E415" s="20"/>
      <c r="F415" s="20"/>
      <c r="G415" s="139">
        <f t="shared" si="37"/>
        <v>0</v>
      </c>
      <c r="H415" s="136"/>
      <c r="I415" s="137"/>
      <c r="J415" s="136"/>
      <c r="K415" s="139">
        <f t="shared" si="36"/>
        <v>0</v>
      </c>
      <c r="L415" s="123"/>
      <c r="M415" s="294"/>
    </row>
    <row r="416" spans="2:15" ht="15.5" x14ac:dyDescent="0.35">
      <c r="B416" s="369"/>
      <c r="C416" s="19"/>
      <c r="D416" s="20"/>
      <c r="E416" s="20"/>
      <c r="F416" s="20"/>
      <c r="G416" s="139">
        <f t="shared" si="37"/>
        <v>0</v>
      </c>
      <c r="H416" s="136"/>
      <c r="I416" s="137"/>
      <c r="J416" s="136"/>
      <c r="K416" s="139">
        <f t="shared" si="36"/>
        <v>0</v>
      </c>
      <c r="L416" s="123"/>
      <c r="M416" s="294"/>
    </row>
    <row r="417" spans="2:15" ht="15.5" x14ac:dyDescent="0.35">
      <c r="B417" s="370"/>
      <c r="C417" s="19"/>
      <c r="D417" s="20"/>
      <c r="E417" s="20"/>
      <c r="F417" s="20"/>
      <c r="G417" s="139">
        <f t="shared" si="37"/>
        <v>0</v>
      </c>
      <c r="H417" s="136"/>
      <c r="I417" s="137"/>
      <c r="J417" s="136"/>
      <c r="K417" s="139">
        <f t="shared" si="36"/>
        <v>0</v>
      </c>
      <c r="L417" s="123"/>
      <c r="M417" s="294"/>
    </row>
    <row r="418" spans="2:15" ht="15.5" x14ac:dyDescent="0.35">
      <c r="B418" s="368" t="s">
        <v>492</v>
      </c>
      <c r="C418" s="19"/>
      <c r="D418" s="20"/>
      <c r="E418" s="20"/>
      <c r="F418" s="20"/>
      <c r="G418" s="139">
        <f t="shared" si="37"/>
        <v>0</v>
      </c>
      <c r="H418" s="136"/>
      <c r="I418" s="137"/>
      <c r="J418" s="136"/>
      <c r="K418" s="139">
        <f t="shared" si="36"/>
        <v>0</v>
      </c>
      <c r="L418" s="123"/>
      <c r="M418" s="294"/>
    </row>
    <row r="419" spans="2:15" ht="15.5" x14ac:dyDescent="0.35">
      <c r="B419" s="369"/>
      <c r="C419" s="19"/>
      <c r="D419" s="20"/>
      <c r="E419" s="20"/>
      <c r="F419" s="20"/>
      <c r="G419" s="139">
        <f t="shared" si="37"/>
        <v>0</v>
      </c>
      <c r="H419" s="136"/>
      <c r="I419" s="137"/>
      <c r="J419" s="136"/>
      <c r="K419" s="139">
        <f t="shared" si="36"/>
        <v>0</v>
      </c>
      <c r="L419" s="123"/>
      <c r="M419" s="294"/>
    </row>
    <row r="420" spans="2:15" ht="15.5" x14ac:dyDescent="0.35">
      <c r="B420" s="369"/>
      <c r="C420" s="19"/>
      <c r="D420" s="20"/>
      <c r="E420" s="20"/>
      <c r="F420" s="20"/>
      <c r="G420" s="139">
        <f t="shared" si="37"/>
        <v>0</v>
      </c>
      <c r="H420" s="136"/>
      <c r="I420" s="137"/>
      <c r="J420" s="136"/>
      <c r="K420" s="139">
        <f t="shared" si="36"/>
        <v>0</v>
      </c>
      <c r="L420" s="123"/>
      <c r="M420" s="294"/>
    </row>
    <row r="421" spans="2:15" ht="15.5" x14ac:dyDescent="0.35">
      <c r="B421" s="369"/>
      <c r="C421" s="19"/>
      <c r="D421" s="20"/>
      <c r="E421" s="20"/>
      <c r="F421" s="20"/>
      <c r="G421" s="139">
        <f t="shared" si="37"/>
        <v>0</v>
      </c>
      <c r="H421" s="136"/>
      <c r="I421" s="137"/>
      <c r="J421" s="136"/>
      <c r="K421" s="139">
        <f t="shared" si="36"/>
        <v>0</v>
      </c>
      <c r="L421" s="123"/>
      <c r="M421" s="294"/>
    </row>
    <row r="422" spans="2:15" ht="15.5" x14ac:dyDescent="0.35">
      <c r="B422" s="370"/>
      <c r="C422" s="19"/>
      <c r="D422" s="20"/>
      <c r="E422" s="20"/>
      <c r="F422" s="20"/>
      <c r="G422" s="139">
        <f t="shared" si="37"/>
        <v>0</v>
      </c>
      <c r="H422" s="136"/>
      <c r="I422" s="137"/>
      <c r="J422" s="136"/>
      <c r="K422" s="139">
        <f t="shared" si="36"/>
        <v>0</v>
      </c>
      <c r="L422" s="123"/>
      <c r="M422" s="294"/>
    </row>
    <row r="423" spans="2:15" ht="15.5" x14ac:dyDescent="0.35">
      <c r="C423" s="106" t="s">
        <v>407</v>
      </c>
      <c r="D423" s="22">
        <f>SUM(D413:D422)</f>
        <v>0</v>
      </c>
      <c r="E423" s="22">
        <f>SUM(E413:E422)</f>
        <v>0</v>
      </c>
      <c r="F423" s="22">
        <f>SUM(F413:F422)</f>
        <v>0</v>
      </c>
      <c r="G423" s="22">
        <f>SUM(G413:G422)</f>
        <v>0</v>
      </c>
      <c r="H423" s="126">
        <f>(H413*G413)+(H414*G414)+(H415*G415)+(H416*G416)+(H417*G417)+(H418*G418)+(H419*G419)+(H420*G420)+(H421*G421)+(H422*G422)</f>
        <v>0</v>
      </c>
      <c r="I423" s="480"/>
      <c r="J423" s="126"/>
      <c r="K423" s="126">
        <f>SUM(K413:K422)</f>
        <v>0</v>
      </c>
      <c r="L423" s="124"/>
      <c r="M423" s="295"/>
    </row>
    <row r="424" spans="2:15" ht="15.75" customHeight="1" x14ac:dyDescent="0.35">
      <c r="B424" s="7"/>
      <c r="C424" s="13"/>
      <c r="D424" s="26"/>
      <c r="E424" s="26"/>
      <c r="F424" s="26"/>
      <c r="G424" s="26"/>
      <c r="H424" s="26"/>
      <c r="I424" s="26"/>
      <c r="J424" s="26"/>
      <c r="K424" s="26"/>
      <c r="L424" s="13"/>
      <c r="M424" s="299"/>
    </row>
    <row r="425" spans="2:15" ht="15.75" customHeight="1" x14ac:dyDescent="0.35">
      <c r="B425" s="7"/>
      <c r="C425" s="13"/>
      <c r="D425" s="26"/>
      <c r="E425" s="26"/>
      <c r="F425" s="26"/>
      <c r="G425" s="26"/>
      <c r="H425" s="26"/>
      <c r="I425" s="26"/>
      <c r="J425" s="26"/>
      <c r="K425" s="26"/>
      <c r="L425" s="13"/>
      <c r="M425" s="299"/>
    </row>
    <row r="426" spans="2:15" s="485" customFormat="1" ht="23.5" customHeight="1" x14ac:dyDescent="0.35">
      <c r="B426" s="365" t="s">
        <v>408</v>
      </c>
      <c r="C426" s="483" t="s">
        <v>733</v>
      </c>
      <c r="D426" s="464">
        <v>202440</v>
      </c>
      <c r="E426" s="464"/>
      <c r="F426" s="464">
        <v>0</v>
      </c>
      <c r="G426" s="127">
        <f>D426+E426+F426</f>
        <v>202440</v>
      </c>
      <c r="H426" s="137">
        <v>0.5</v>
      </c>
      <c r="I426" s="137"/>
      <c r="J426" s="346"/>
      <c r="K426" s="127">
        <f t="shared" ref="K426:K446" si="38">+I426+J426</f>
        <v>0</v>
      </c>
      <c r="L426" s="470"/>
      <c r="M426" s="469">
        <v>1</v>
      </c>
    </row>
    <row r="427" spans="2:15" ht="23.5" customHeight="1" x14ac:dyDescent="0.35">
      <c r="B427" s="366"/>
      <c r="C427" s="289" t="s">
        <v>734</v>
      </c>
      <c r="D427" s="290">
        <v>53165.708720000002</v>
      </c>
      <c r="E427" s="290"/>
      <c r="F427" s="290"/>
      <c r="G427" s="127">
        <f t="shared" ref="G427:G437" si="39">D427+E427+F427</f>
        <v>53165.708720000002</v>
      </c>
      <c r="H427" s="136">
        <v>0.5</v>
      </c>
      <c r="I427" s="137"/>
      <c r="J427" s="136"/>
      <c r="K427" s="127">
        <f t="shared" si="38"/>
        <v>0</v>
      </c>
      <c r="L427" s="131"/>
      <c r="M427" s="300">
        <v>1</v>
      </c>
      <c r="O427" s="286"/>
    </row>
    <row r="428" spans="2:15" ht="23.5" customHeight="1" x14ac:dyDescent="0.35">
      <c r="B428" s="366"/>
      <c r="C428" s="289" t="s">
        <v>736</v>
      </c>
      <c r="D428" s="290">
        <f>12808*2</f>
        <v>25616</v>
      </c>
      <c r="E428" s="290"/>
      <c r="F428" s="290"/>
      <c r="G428" s="127">
        <f t="shared" si="39"/>
        <v>25616</v>
      </c>
      <c r="H428" s="136">
        <v>0.5</v>
      </c>
      <c r="I428" s="137"/>
      <c r="J428" s="136"/>
      <c r="K428" s="127">
        <f t="shared" si="38"/>
        <v>0</v>
      </c>
      <c r="L428" s="131"/>
      <c r="M428" s="300">
        <v>1</v>
      </c>
    </row>
    <row r="429" spans="2:15" ht="23.5" customHeight="1" x14ac:dyDescent="0.35">
      <c r="B429" s="366"/>
      <c r="C429" s="291" t="s">
        <v>796</v>
      </c>
      <c r="D429" s="291"/>
      <c r="E429" s="291">
        <v>42936</v>
      </c>
      <c r="F429" s="290"/>
      <c r="G429" s="127">
        <f t="shared" si="39"/>
        <v>42936</v>
      </c>
      <c r="H429" s="136">
        <v>0.5</v>
      </c>
      <c r="I429" s="137"/>
      <c r="J429" s="488">
        <v>42936</v>
      </c>
      <c r="K429" s="127">
        <f t="shared" si="38"/>
        <v>42936</v>
      </c>
      <c r="L429" s="131"/>
      <c r="M429" s="300">
        <v>1</v>
      </c>
    </row>
    <row r="430" spans="2:15" ht="23.5" customHeight="1" x14ac:dyDescent="0.35">
      <c r="B430" s="366"/>
      <c r="C430" s="291" t="s">
        <v>797</v>
      </c>
      <c r="D430" s="291"/>
      <c r="E430" s="291">
        <v>25716</v>
      </c>
      <c r="F430" s="290"/>
      <c r="G430" s="127">
        <f t="shared" si="39"/>
        <v>25716</v>
      </c>
      <c r="H430" s="136">
        <v>0.5</v>
      </c>
      <c r="I430" s="137"/>
      <c r="J430" s="488">
        <v>13262</v>
      </c>
      <c r="K430" s="127">
        <f t="shared" si="38"/>
        <v>13262</v>
      </c>
      <c r="L430" s="131"/>
      <c r="M430" s="300">
        <v>1</v>
      </c>
    </row>
    <row r="431" spans="2:15" ht="23.5" customHeight="1" x14ac:dyDescent="0.35">
      <c r="B431" s="366"/>
      <c r="C431" s="291"/>
      <c r="D431" s="291"/>
      <c r="E431" s="291"/>
      <c r="F431" s="290"/>
      <c r="G431" s="127">
        <f t="shared" si="39"/>
        <v>0</v>
      </c>
      <c r="H431" s="138"/>
      <c r="I431" s="472"/>
      <c r="J431" s="138"/>
      <c r="K431" s="127">
        <f t="shared" si="38"/>
        <v>0</v>
      </c>
      <c r="L431" s="131"/>
      <c r="M431" s="300"/>
    </row>
    <row r="432" spans="2:15" ht="23.5" customHeight="1" x14ac:dyDescent="0.35">
      <c r="B432" s="366"/>
      <c r="C432" s="291"/>
      <c r="D432" s="291"/>
      <c r="E432" s="291"/>
      <c r="F432" s="290"/>
      <c r="G432" s="127">
        <f t="shared" si="39"/>
        <v>0</v>
      </c>
      <c r="H432" s="138"/>
      <c r="I432" s="472"/>
      <c r="J432" s="138"/>
      <c r="K432" s="127">
        <f t="shared" si="38"/>
        <v>0</v>
      </c>
      <c r="L432" s="131"/>
      <c r="M432" s="300"/>
    </row>
    <row r="433" spans="2:14" ht="23.5" customHeight="1" x14ac:dyDescent="0.35">
      <c r="B433" s="366"/>
      <c r="C433" s="291"/>
      <c r="D433" s="291"/>
      <c r="E433" s="291"/>
      <c r="F433" s="290"/>
      <c r="G433" s="127">
        <f t="shared" si="39"/>
        <v>0</v>
      </c>
      <c r="H433" s="138"/>
      <c r="I433" s="472"/>
      <c r="J433" s="138"/>
      <c r="K433" s="127">
        <f t="shared" si="38"/>
        <v>0</v>
      </c>
      <c r="L433" s="131"/>
      <c r="M433" s="300"/>
    </row>
    <row r="434" spans="2:14" ht="23.5" customHeight="1" x14ac:dyDescent="0.35">
      <c r="B434" s="366"/>
      <c r="C434" s="292"/>
      <c r="D434" s="290"/>
      <c r="E434" s="290"/>
      <c r="F434" s="290"/>
      <c r="G434" s="127">
        <f t="shared" si="39"/>
        <v>0</v>
      </c>
      <c r="H434" s="138"/>
      <c r="I434" s="472"/>
      <c r="J434" s="138"/>
      <c r="K434" s="127">
        <f t="shared" si="38"/>
        <v>0</v>
      </c>
      <c r="L434" s="131"/>
      <c r="M434" s="300"/>
    </row>
    <row r="435" spans="2:14" ht="23.5" customHeight="1" x14ac:dyDescent="0.35">
      <c r="B435" s="366"/>
      <c r="C435" s="292"/>
      <c r="D435" s="290"/>
      <c r="E435" s="290"/>
      <c r="F435" s="290"/>
      <c r="G435" s="127">
        <f t="shared" si="39"/>
        <v>0</v>
      </c>
      <c r="H435" s="138"/>
      <c r="I435" s="472"/>
      <c r="J435" s="138"/>
      <c r="K435" s="127">
        <f t="shared" si="38"/>
        <v>0</v>
      </c>
      <c r="L435" s="131"/>
      <c r="M435" s="300"/>
    </row>
    <row r="436" spans="2:14" ht="23.5" customHeight="1" x14ac:dyDescent="0.35">
      <c r="B436" s="366"/>
      <c r="C436" s="292"/>
      <c r="D436" s="290"/>
      <c r="E436" s="290"/>
      <c r="F436" s="290"/>
      <c r="G436" s="127">
        <f t="shared" si="39"/>
        <v>0</v>
      </c>
      <c r="H436" s="138"/>
      <c r="I436" s="472"/>
      <c r="J436" s="138"/>
      <c r="K436" s="127">
        <f t="shared" si="38"/>
        <v>0</v>
      </c>
      <c r="L436" s="131"/>
      <c r="M436" s="300"/>
    </row>
    <row r="437" spans="2:14" ht="23.5" customHeight="1" x14ac:dyDescent="0.35">
      <c r="B437" s="367"/>
      <c r="C437" s="292"/>
      <c r="D437" s="290"/>
      <c r="E437" s="290"/>
      <c r="F437" s="290"/>
      <c r="G437" s="127">
        <f t="shared" si="39"/>
        <v>0</v>
      </c>
      <c r="H437" s="138"/>
      <c r="I437" s="472"/>
      <c r="J437" s="138"/>
      <c r="K437" s="127">
        <f t="shared" si="38"/>
        <v>0</v>
      </c>
      <c r="L437" s="131"/>
      <c r="M437" s="300"/>
    </row>
    <row r="438" spans="2:14" ht="27" customHeight="1" x14ac:dyDescent="0.35">
      <c r="B438" s="365" t="s">
        <v>409</v>
      </c>
      <c r="C438" s="291" t="s">
        <v>817</v>
      </c>
      <c r="D438" s="290">
        <v>50000</v>
      </c>
      <c r="E438" s="290"/>
      <c r="F438" s="290"/>
      <c r="G438" s="127">
        <f t="shared" ref="G438:G442" si="40">D438+E438+F438</f>
        <v>50000</v>
      </c>
      <c r="H438" s="138"/>
      <c r="I438" s="472"/>
      <c r="J438" s="138"/>
      <c r="K438" s="127">
        <f t="shared" si="38"/>
        <v>0</v>
      </c>
      <c r="L438" s="131"/>
      <c r="M438" s="300">
        <v>3</v>
      </c>
      <c r="N438" s="286"/>
    </row>
    <row r="439" spans="2:14" ht="27" customHeight="1" x14ac:dyDescent="0.35">
      <c r="B439" s="366"/>
      <c r="C439" s="335" t="s">
        <v>818</v>
      </c>
      <c r="D439" s="290">
        <v>20000</v>
      </c>
      <c r="E439" s="290"/>
      <c r="F439" s="290"/>
      <c r="G439" s="127">
        <f t="shared" si="40"/>
        <v>20000</v>
      </c>
      <c r="H439" s="138"/>
      <c r="I439" s="477">
        <v>8382</v>
      </c>
      <c r="J439" s="138"/>
      <c r="K439" s="127">
        <f t="shared" si="38"/>
        <v>8382</v>
      </c>
      <c r="L439" s="131"/>
      <c r="M439" s="300">
        <v>3</v>
      </c>
      <c r="N439" s="286"/>
    </row>
    <row r="440" spans="2:14" ht="27" customHeight="1" x14ac:dyDescent="0.35">
      <c r="B440" s="366"/>
      <c r="C440" s="335" t="s">
        <v>819</v>
      </c>
      <c r="D440" s="290">
        <v>90000</v>
      </c>
      <c r="E440" s="290">
        <v>69560</v>
      </c>
      <c r="F440" s="290"/>
      <c r="G440" s="127">
        <f t="shared" si="40"/>
        <v>159560</v>
      </c>
      <c r="H440" s="138"/>
      <c r="I440" s="477">
        <v>79074</v>
      </c>
      <c r="J440" s="474">
        <v>28968</v>
      </c>
      <c r="K440" s="127">
        <f t="shared" si="38"/>
        <v>108042</v>
      </c>
      <c r="L440" s="131"/>
      <c r="M440" s="300">
        <v>7</v>
      </c>
      <c r="N440" s="286"/>
    </row>
    <row r="441" spans="2:14" ht="15.5" x14ac:dyDescent="0.35">
      <c r="B441" s="367"/>
      <c r="C441" s="334"/>
      <c r="D441" s="290"/>
      <c r="E441" s="290"/>
      <c r="F441" s="290"/>
      <c r="G441" s="127">
        <f t="shared" si="40"/>
        <v>0</v>
      </c>
      <c r="H441" s="138"/>
      <c r="I441" s="472"/>
      <c r="J441" s="138"/>
      <c r="K441" s="127">
        <f t="shared" si="38"/>
        <v>0</v>
      </c>
      <c r="L441" s="131"/>
      <c r="M441" s="300">
        <v>7</v>
      </c>
      <c r="N441" s="286"/>
    </row>
    <row r="442" spans="2:14" s="473" customFormat="1" ht="15.5" x14ac:dyDescent="0.35">
      <c r="B442" s="365" t="s">
        <v>410</v>
      </c>
      <c r="C442" s="465" t="s">
        <v>814</v>
      </c>
      <c r="D442" s="464">
        <v>83730</v>
      </c>
      <c r="E442" s="464"/>
      <c r="F442" s="464"/>
      <c r="G442" s="127">
        <f t="shared" si="40"/>
        <v>83730</v>
      </c>
      <c r="H442" s="472">
        <v>0.5</v>
      </c>
      <c r="I442" s="472"/>
      <c r="J442" s="471"/>
      <c r="K442" s="127">
        <f t="shared" si="38"/>
        <v>0</v>
      </c>
      <c r="L442" s="470"/>
      <c r="M442" s="469">
        <v>7</v>
      </c>
    </row>
    <row r="443" spans="2:14" ht="15.5" x14ac:dyDescent="0.35">
      <c r="B443" s="366"/>
      <c r="C443" s="293"/>
      <c r="D443" s="290"/>
      <c r="E443" s="290"/>
      <c r="F443" s="290"/>
      <c r="G443" s="127"/>
      <c r="H443" s="138"/>
      <c r="I443" s="472"/>
      <c r="J443" s="138"/>
      <c r="K443" s="127">
        <f t="shared" si="38"/>
        <v>0</v>
      </c>
      <c r="L443" s="131"/>
      <c r="M443" s="300"/>
    </row>
    <row r="444" spans="2:14" ht="15.5" x14ac:dyDescent="0.35">
      <c r="B444" s="366"/>
      <c r="C444" s="293"/>
      <c r="D444" s="290"/>
      <c r="E444" s="290"/>
      <c r="F444" s="290"/>
      <c r="G444" s="127"/>
      <c r="H444" s="138"/>
      <c r="I444" s="472"/>
      <c r="J444" s="138"/>
      <c r="K444" s="127">
        <f t="shared" si="38"/>
        <v>0</v>
      </c>
      <c r="L444" s="131"/>
      <c r="M444" s="300"/>
    </row>
    <row r="445" spans="2:14" ht="13.75" customHeight="1" x14ac:dyDescent="0.35">
      <c r="B445" s="367"/>
      <c r="C445" s="293"/>
      <c r="D445" s="290"/>
      <c r="E445" s="290"/>
      <c r="F445" s="290"/>
      <c r="G445" s="127"/>
      <c r="H445" s="138"/>
      <c r="I445" s="472"/>
      <c r="J445" s="138"/>
      <c r="K445" s="127">
        <f t="shared" si="38"/>
        <v>0</v>
      </c>
      <c r="L445" s="131"/>
      <c r="M445" s="300"/>
    </row>
    <row r="446" spans="2:14" ht="31" x14ac:dyDescent="0.35">
      <c r="B446" s="132" t="s">
        <v>411</v>
      </c>
      <c r="C446" s="18"/>
      <c r="D446" s="34">
        <v>50000</v>
      </c>
      <c r="E446" s="285"/>
      <c r="F446" s="34"/>
      <c r="G446" s="127">
        <f>D446+E446+F446</f>
        <v>50000</v>
      </c>
      <c r="H446" s="138">
        <v>0.5</v>
      </c>
      <c r="I446" s="472"/>
      <c r="J446" s="138"/>
      <c r="K446" s="127">
        <f t="shared" si="38"/>
        <v>0</v>
      </c>
      <c r="L446" s="131"/>
      <c r="M446" s="300">
        <v>4</v>
      </c>
    </row>
    <row r="447" spans="2:14" ht="42" customHeight="1" x14ac:dyDescent="0.35">
      <c r="B447" s="7"/>
      <c r="C447" s="133" t="s">
        <v>461</v>
      </c>
      <c r="D447" s="140">
        <f>SUM(D426:D446)</f>
        <v>574951.70872</v>
      </c>
      <c r="E447" s="140">
        <f>SUM(E426:E446)</f>
        <v>138212</v>
      </c>
      <c r="F447" s="140">
        <f t="shared" ref="F447" si="41">SUM(F426:F446)</f>
        <v>0</v>
      </c>
      <c r="G447" s="140">
        <f>SUM(G426:G446)</f>
        <v>713163.70872</v>
      </c>
      <c r="H447" s="126">
        <f>(H426*G426)+(H427*G427)+(H428*G428)+(H429*G429)+(H430*G430)+(H431*G431)+(H432*G432)+(H433*G433)+(H434*G434)+(H435*G435)+(H436*G436)+(H437*G437)+(H438*G438)+(H442*G442)+(H443*G443)+(H444*G444)+(H445*G445)+(H446*G446)</f>
        <v>241801.85436</v>
      </c>
      <c r="I447" s="480"/>
      <c r="J447" s="126"/>
      <c r="K447" s="126">
        <f>SUM(K426:K446)</f>
        <v>172622</v>
      </c>
      <c r="L447" s="18"/>
      <c r="M447" s="301"/>
    </row>
    <row r="448" spans="2:14" ht="15.75" customHeight="1" x14ac:dyDescent="0.35">
      <c r="B448" s="7"/>
      <c r="C448" s="13"/>
      <c r="D448" s="26"/>
      <c r="E448" s="26"/>
      <c r="F448" s="26"/>
      <c r="G448" s="26"/>
      <c r="H448" s="26"/>
      <c r="I448" s="26"/>
      <c r="J448" s="26"/>
      <c r="K448" s="26"/>
      <c r="L448" s="13"/>
      <c r="M448" s="206"/>
    </row>
    <row r="449" spans="2:13" ht="15.75" customHeight="1" x14ac:dyDescent="0.35">
      <c r="B449" s="7"/>
      <c r="C449" s="13"/>
      <c r="D449" s="26"/>
      <c r="E449" s="26"/>
      <c r="F449" s="26"/>
      <c r="G449" s="26"/>
      <c r="H449" s="26"/>
      <c r="I449" s="26"/>
      <c r="J449" s="26"/>
      <c r="K449" s="26"/>
      <c r="L449" s="13"/>
      <c r="M449" s="206"/>
    </row>
    <row r="450" spans="2:13" ht="15.75" customHeight="1" x14ac:dyDescent="0.35">
      <c r="B450" s="7"/>
      <c r="C450" s="13"/>
      <c r="D450" s="26"/>
      <c r="E450" s="26"/>
      <c r="F450" s="26"/>
      <c r="G450" s="284"/>
      <c r="H450" s="26"/>
      <c r="I450" s="26"/>
      <c r="J450" s="26"/>
      <c r="K450" s="26"/>
      <c r="L450" s="13"/>
      <c r="M450" s="206"/>
    </row>
    <row r="451" spans="2:13" ht="15.75" customHeight="1" x14ac:dyDescent="0.35">
      <c r="B451" s="7"/>
      <c r="C451" s="13"/>
      <c r="D451" s="26"/>
      <c r="E451" s="26"/>
      <c r="F451" s="26"/>
      <c r="G451" s="26"/>
      <c r="H451" s="26"/>
      <c r="I451" s="26"/>
      <c r="J451" s="26"/>
      <c r="K451" s="26"/>
      <c r="L451" s="13"/>
      <c r="M451" s="206"/>
    </row>
    <row r="452" spans="2:13" ht="15.75" customHeight="1" x14ac:dyDescent="0.35">
      <c r="B452" s="7"/>
      <c r="C452" s="13"/>
      <c r="D452" s="26"/>
      <c r="E452" s="26"/>
      <c r="F452" s="26"/>
      <c r="G452" s="26"/>
      <c r="H452" s="26"/>
      <c r="I452" s="26"/>
      <c r="J452" s="26"/>
      <c r="K452" s="26"/>
      <c r="L452" s="13"/>
      <c r="M452" s="206"/>
    </row>
    <row r="453" spans="2:13" ht="15.75" customHeight="1" x14ac:dyDescent="0.35">
      <c r="B453" s="7"/>
      <c r="C453" s="13"/>
      <c r="D453" s="26"/>
      <c r="E453" s="26"/>
      <c r="F453" s="26"/>
      <c r="G453" s="26"/>
      <c r="H453" s="26"/>
      <c r="I453" s="26"/>
      <c r="J453" s="26"/>
      <c r="K453" s="26"/>
      <c r="L453" s="13"/>
      <c r="M453" s="206"/>
    </row>
    <row r="454" spans="2:13" ht="15.75" customHeight="1" thickBot="1" x14ac:dyDescent="0.4">
      <c r="B454" s="7"/>
      <c r="C454" s="13"/>
      <c r="D454" s="26"/>
      <c r="E454" s="26"/>
      <c r="F454" s="26"/>
      <c r="G454" s="26"/>
      <c r="H454" s="26"/>
      <c r="I454" s="26"/>
      <c r="J454" s="26"/>
      <c r="K454" s="26"/>
      <c r="L454" s="13"/>
      <c r="M454" s="206"/>
    </row>
    <row r="455" spans="2:13" ht="15.5" x14ac:dyDescent="0.35">
      <c r="B455" s="7"/>
      <c r="C455" s="415" t="s">
        <v>420</v>
      </c>
      <c r="D455" s="416"/>
      <c r="E455" s="148"/>
      <c r="F455" s="148"/>
      <c r="G455" s="205"/>
      <c r="H455" s="16"/>
      <c r="I455" s="482"/>
      <c r="J455" s="16"/>
      <c r="K455" s="188"/>
      <c r="L455" s="16"/>
    </row>
    <row r="456" spans="2:13" ht="48" customHeight="1" x14ac:dyDescent="0.35">
      <c r="B456" s="7"/>
      <c r="C456" s="408"/>
      <c r="D456" s="153" t="s">
        <v>553</v>
      </c>
      <c r="E456" s="149" t="s">
        <v>677</v>
      </c>
      <c r="F456" s="126" t="s">
        <v>678</v>
      </c>
      <c r="G456" s="410" t="s">
        <v>12</v>
      </c>
      <c r="H456" s="13"/>
      <c r="I456" s="13"/>
      <c r="J456" s="13"/>
      <c r="K456" s="26"/>
      <c r="L456" s="16"/>
    </row>
    <row r="457" spans="2:13" ht="24.75" customHeight="1" x14ac:dyDescent="0.35">
      <c r="B457" s="7"/>
      <c r="C457" s="409"/>
      <c r="D457" s="154" t="str">
        <f>D13</f>
        <v>PNUD</v>
      </c>
      <c r="E457" s="150" t="str">
        <f>E13</f>
        <v>FAO</v>
      </c>
      <c r="F457" s="141">
        <f>F13</f>
        <v>0</v>
      </c>
      <c r="G457" s="411"/>
      <c r="H457" s="13"/>
      <c r="I457" s="13"/>
      <c r="J457" s="13"/>
      <c r="K457" s="26"/>
      <c r="L457" s="16"/>
    </row>
    <row r="458" spans="2:13" ht="41.25" customHeight="1" x14ac:dyDescent="0.35">
      <c r="B458" s="27"/>
      <c r="C458" s="128" t="s">
        <v>412</v>
      </c>
      <c r="D458" s="129">
        <f>(D447+D411+D383+D356+D315+D288+D247+D200+D89+D62+D35)</f>
        <v>1509345.7977199999</v>
      </c>
      <c r="E458" s="129">
        <f>(E447+E411+E383+E356+E315+E288+E247+E200+E89+E62+E35)</f>
        <v>827102.8</v>
      </c>
      <c r="F458" s="129">
        <f>SUM(F35,F62,F89,F101,F200,F247,F259,F288,F315,F327,F356,F383,F411,F423,F426,F438,F442,F446)</f>
        <v>0</v>
      </c>
      <c r="G458" s="129">
        <f>SUM(D458:F458)</f>
        <v>2336448.59772</v>
      </c>
      <c r="H458" s="13"/>
      <c r="I458" s="13"/>
      <c r="J458" s="13"/>
      <c r="K458" s="26"/>
      <c r="L458" s="17"/>
    </row>
    <row r="459" spans="2:13" ht="51.75" customHeight="1" x14ac:dyDescent="0.35">
      <c r="B459" s="5"/>
      <c r="C459" s="200" t="s">
        <v>413</v>
      </c>
      <c r="D459" s="129">
        <f>D458*0.07</f>
        <v>105654.2058404</v>
      </c>
      <c r="E459" s="151">
        <f>E458*0.07</f>
        <v>57897.196000000011</v>
      </c>
      <c r="F459" s="107">
        <f t="shared" ref="F459" si="42">F458*0.07</f>
        <v>0</v>
      </c>
      <c r="G459" s="129">
        <f>G458*0.07</f>
        <v>163551.40184040001</v>
      </c>
      <c r="H459" s="5"/>
      <c r="I459" s="13"/>
      <c r="J459" s="5"/>
      <c r="K459" s="189"/>
      <c r="L459" s="2"/>
    </row>
    <row r="460" spans="2:13" ht="51.75" customHeight="1" thickBot="1" x14ac:dyDescent="0.4">
      <c r="B460" s="5"/>
      <c r="C460" s="36" t="s">
        <v>12</v>
      </c>
      <c r="D460" s="130">
        <f>SUM(D458:D459)</f>
        <v>1615000.0035603999</v>
      </c>
      <c r="E460" s="152">
        <f>SUM(E458:E459)</f>
        <v>884999.99600000004</v>
      </c>
      <c r="F460" s="112">
        <f>SUM(F458:F459)</f>
        <v>0</v>
      </c>
      <c r="G460" s="130">
        <f>SUM(G458:G459)</f>
        <v>2499999.9995603999</v>
      </c>
      <c r="H460" s="5"/>
      <c r="I460" s="13"/>
      <c r="J460" s="5"/>
      <c r="K460" s="189"/>
      <c r="L460" s="2"/>
    </row>
    <row r="461" spans="2:13" ht="42" customHeight="1" x14ac:dyDescent="0.35">
      <c r="B461" s="5"/>
      <c r="K461" s="190"/>
      <c r="L461" s="4"/>
      <c r="M461" s="208"/>
    </row>
    <row r="462" spans="2:13" s="45" customFormat="1" ht="29.25" customHeight="1" thickBot="1" x14ac:dyDescent="0.4">
      <c r="B462" s="13"/>
      <c r="C462" s="39"/>
      <c r="D462" s="40"/>
      <c r="E462" s="40"/>
      <c r="F462" s="40"/>
      <c r="G462" s="40"/>
      <c r="H462" s="40"/>
      <c r="I462" s="484"/>
      <c r="J462" s="40"/>
      <c r="K462" s="191"/>
      <c r="L462" s="16"/>
      <c r="M462" s="209"/>
    </row>
    <row r="463" spans="2:13" ht="23.25" customHeight="1" x14ac:dyDescent="0.35">
      <c r="B463" s="2"/>
      <c r="C463" s="400" t="s">
        <v>421</v>
      </c>
      <c r="D463" s="401"/>
      <c r="E463" s="402"/>
      <c r="F463" s="402"/>
      <c r="G463" s="402"/>
      <c r="H463" s="403"/>
      <c r="I463" s="476"/>
      <c r="J463" s="338"/>
      <c r="K463" s="192"/>
      <c r="L463" s="2"/>
      <c r="M463" s="210"/>
    </row>
    <row r="464" spans="2:13" ht="45.65" customHeight="1" x14ac:dyDescent="0.35">
      <c r="B464" s="2"/>
      <c r="C464" s="108"/>
      <c r="D464" s="153" t="s">
        <v>553</v>
      </c>
      <c r="E464" s="149" t="s">
        <v>677</v>
      </c>
      <c r="F464" s="126" t="s">
        <v>678</v>
      </c>
      <c r="G464" s="393" t="s">
        <v>12</v>
      </c>
      <c r="H464" s="395" t="s">
        <v>10</v>
      </c>
      <c r="I464" s="476"/>
      <c r="J464" s="338"/>
      <c r="K464" s="192"/>
      <c r="L464" s="2"/>
      <c r="M464" s="210"/>
    </row>
    <row r="465" spans="1:13" ht="27.75" customHeight="1" x14ac:dyDescent="0.35">
      <c r="B465" s="2"/>
      <c r="C465" s="108"/>
      <c r="D465" s="109" t="str">
        <f>D13</f>
        <v>PNUD</v>
      </c>
      <c r="E465" s="109" t="str">
        <f>E13</f>
        <v>FAO</v>
      </c>
      <c r="F465" s="109">
        <f>F13</f>
        <v>0</v>
      </c>
      <c r="G465" s="394"/>
      <c r="H465" s="396"/>
      <c r="I465" s="476"/>
      <c r="J465" s="338"/>
      <c r="K465" s="192"/>
      <c r="L465" s="2"/>
      <c r="M465" s="210"/>
    </row>
    <row r="466" spans="1:13" ht="55.5" customHeight="1" x14ac:dyDescent="0.35">
      <c r="B466" s="2"/>
      <c r="C466" s="35" t="s">
        <v>414</v>
      </c>
      <c r="D466" s="110">
        <f>$D$460*H466</f>
        <v>565250.00124613987</v>
      </c>
      <c r="E466" s="111">
        <f>$E$460*H466</f>
        <v>309749.99859999999</v>
      </c>
      <c r="F466" s="111">
        <f>$F$460*H466</f>
        <v>0</v>
      </c>
      <c r="G466" s="111">
        <f>SUM(D466:F466)</f>
        <v>874999.99984613992</v>
      </c>
      <c r="H466" s="167">
        <v>0.35</v>
      </c>
      <c r="I466" s="489"/>
      <c r="J466" s="339"/>
      <c r="K466" s="188"/>
      <c r="L466" s="2"/>
      <c r="M466" s="210"/>
    </row>
    <row r="467" spans="1:13" ht="57.75" customHeight="1" x14ac:dyDescent="0.35">
      <c r="B467" s="399"/>
      <c r="C467" s="134" t="s">
        <v>415</v>
      </c>
      <c r="D467" s="135">
        <f>$D$460*H467</f>
        <v>565250.00124613987</v>
      </c>
      <c r="E467" s="111">
        <f>$E$460*H467</f>
        <v>309749.99859999999</v>
      </c>
      <c r="F467" s="111">
        <f>$F$460*H467</f>
        <v>0</v>
      </c>
      <c r="G467" s="111">
        <f t="shared" ref="G467:G468" si="43">SUM(D467:F467)</f>
        <v>874999.99984613992</v>
      </c>
      <c r="H467" s="168">
        <v>0.35</v>
      </c>
      <c r="I467" s="489"/>
      <c r="J467" s="339"/>
      <c r="K467" s="188"/>
      <c r="L467" s="46"/>
      <c r="M467" s="210"/>
    </row>
    <row r="468" spans="1:13" ht="57.75" customHeight="1" x14ac:dyDescent="0.35">
      <c r="B468" s="399"/>
      <c r="C468" s="134" t="s">
        <v>416</v>
      </c>
      <c r="D468" s="135">
        <f>$D$460*H468</f>
        <v>484500.00106811995</v>
      </c>
      <c r="E468" s="111">
        <f>$E$460*H468</f>
        <v>265499.9988</v>
      </c>
      <c r="F468" s="111">
        <f>$F$460*H468</f>
        <v>0</v>
      </c>
      <c r="G468" s="111">
        <f t="shared" si="43"/>
        <v>749999.99986811995</v>
      </c>
      <c r="H468" s="168">
        <v>0.3</v>
      </c>
      <c r="I468" s="489"/>
      <c r="J468" s="339"/>
      <c r="K468" s="188"/>
      <c r="L468" s="46"/>
      <c r="M468" s="210"/>
    </row>
    <row r="469" spans="1:13" ht="38.25" customHeight="1" thickBot="1" x14ac:dyDescent="0.4">
      <c r="B469" s="399"/>
      <c r="C469" s="36" t="s">
        <v>12</v>
      </c>
      <c r="D469" s="112">
        <f>SUM(D466:D468)</f>
        <v>1615000.0035603996</v>
      </c>
      <c r="E469" s="112">
        <f t="shared" ref="E469:F469" si="44">SUM(E466:E468)</f>
        <v>884999.99600000004</v>
      </c>
      <c r="F469" s="112">
        <f t="shared" si="44"/>
        <v>0</v>
      </c>
      <c r="G469" s="112">
        <f>SUM(G466:G468)</f>
        <v>2499999.9995603999</v>
      </c>
      <c r="H469" s="113"/>
      <c r="I469" s="475"/>
      <c r="J469" s="340"/>
      <c r="K469" s="193"/>
      <c r="L469" s="46"/>
      <c r="M469" s="210"/>
    </row>
    <row r="470" spans="1:13" ht="21.75" customHeight="1" thickBot="1" x14ac:dyDescent="0.4">
      <c r="B470" s="399"/>
      <c r="C470" s="3"/>
      <c r="D470" s="8"/>
      <c r="E470" s="8"/>
      <c r="F470" s="8"/>
      <c r="G470" s="8"/>
      <c r="H470" s="8"/>
      <c r="I470" s="484"/>
      <c r="J470" s="8"/>
      <c r="K470" s="194"/>
      <c r="L470" s="46"/>
      <c r="M470" s="210"/>
    </row>
    <row r="471" spans="1:13" ht="49.5" customHeight="1" thickBot="1" x14ac:dyDescent="0.4">
      <c r="B471" s="399"/>
      <c r="C471" s="114" t="s">
        <v>475</v>
      </c>
      <c r="D471" s="115">
        <f>SUM(H35,H62,H89,H101,H200,H247,H259,H288,H315,H327,H356,H383,H411,H423,H447)*1.07</f>
        <v>891558.01643420011</v>
      </c>
      <c r="E471" s="40"/>
      <c r="F471" s="40"/>
      <c r="G471" s="40"/>
      <c r="H471" s="201" t="s">
        <v>476</v>
      </c>
      <c r="I471" s="490">
        <f t="shared" ref="I471:J471" si="45">SUM(I447,I423,I411,I383,I356,I327,I315,I288,I259,I247,I200,I101,I89,I62,I35)</f>
        <v>0</v>
      </c>
      <c r="J471" s="342">
        <f t="shared" si="45"/>
        <v>0</v>
      </c>
      <c r="K471" s="344">
        <f>SUM(K447,K423,K411,K383,K356,K327,K315,K288,K259,K247,K200,K101,K89,K62,K35)</f>
        <v>463064.53</v>
      </c>
      <c r="L471" s="343"/>
      <c r="M471" s="210"/>
    </row>
    <row r="472" spans="1:13" ht="28.5" customHeight="1" thickBot="1" x14ac:dyDescent="0.4">
      <c r="B472" s="399"/>
      <c r="C472" s="116" t="s">
        <v>418</v>
      </c>
      <c r="D472" s="179">
        <f>D471/G460</f>
        <v>0.35662320663638869</v>
      </c>
      <c r="E472" s="51"/>
      <c r="F472" s="51"/>
      <c r="G472" s="51"/>
      <c r="H472" s="203" t="s">
        <v>477</v>
      </c>
      <c r="I472" s="490"/>
      <c r="J472" s="345"/>
      <c r="K472" s="202">
        <f>K471/G458</f>
        <v>0.19819161887485004</v>
      </c>
      <c r="L472" s="46"/>
      <c r="M472" s="210"/>
    </row>
    <row r="473" spans="1:13" ht="28.5" customHeight="1" x14ac:dyDescent="0.35">
      <c r="B473" s="399"/>
      <c r="C473" s="397"/>
      <c r="D473" s="398"/>
      <c r="E473" s="52" t="s">
        <v>674</v>
      </c>
      <c r="F473" s="52"/>
      <c r="G473" s="52"/>
      <c r="L473" s="46"/>
      <c r="M473" s="210"/>
    </row>
    <row r="474" spans="1:13" ht="28.5" customHeight="1" x14ac:dyDescent="0.35">
      <c r="B474" s="399"/>
      <c r="C474" s="116" t="s">
        <v>474</v>
      </c>
      <c r="D474" s="117">
        <f>SUM(D442:F446)*1.07</f>
        <v>143091.1</v>
      </c>
      <c r="E474" s="53"/>
      <c r="F474" s="53"/>
      <c r="G474" s="53"/>
      <c r="L474" s="46"/>
      <c r="M474" s="210"/>
    </row>
    <row r="475" spans="1:13" ht="23.25" customHeight="1" x14ac:dyDescent="0.35">
      <c r="B475" s="399"/>
      <c r="C475" s="116" t="s">
        <v>419</v>
      </c>
      <c r="D475" s="179">
        <f>D474/G460</f>
        <v>5.7236440010064463E-2</v>
      </c>
      <c r="E475" s="53"/>
      <c r="F475" s="53"/>
      <c r="G475" s="53"/>
      <c r="L475" s="46"/>
      <c r="M475" s="210"/>
    </row>
    <row r="476" spans="1:13" ht="68.25" customHeight="1" thickBot="1" x14ac:dyDescent="0.4">
      <c r="B476" s="399"/>
      <c r="C476" s="404" t="s">
        <v>470</v>
      </c>
      <c r="D476" s="405"/>
      <c r="E476" s="41"/>
      <c r="F476" s="41"/>
      <c r="G476" s="41"/>
      <c r="H476" s="46"/>
      <c r="J476" s="46"/>
      <c r="K476" s="196"/>
      <c r="L476" s="46"/>
      <c r="M476" s="210"/>
    </row>
    <row r="477" spans="1:13" ht="55.5" customHeight="1" x14ac:dyDescent="0.35">
      <c r="B477" s="399"/>
      <c r="M477" s="211"/>
    </row>
    <row r="478" spans="1:13" ht="42.75" customHeight="1" x14ac:dyDescent="0.35">
      <c r="B478" s="399"/>
      <c r="L478" s="46"/>
    </row>
    <row r="479" spans="1:13" ht="21.75" customHeight="1" x14ac:dyDescent="0.35">
      <c r="B479" s="399"/>
      <c r="L479" s="46"/>
    </row>
    <row r="480" spans="1:13" ht="21.75" customHeight="1" x14ac:dyDescent="0.35">
      <c r="A480" s="46"/>
      <c r="B480" s="399"/>
    </row>
    <row r="481" spans="1:13" s="46" customFormat="1" ht="23.25" customHeight="1" x14ac:dyDescent="0.35">
      <c r="A481" s="44"/>
      <c r="B481" s="399"/>
      <c r="C481" s="44"/>
      <c r="D481" s="44"/>
      <c r="E481" s="44"/>
      <c r="F481" s="44"/>
      <c r="G481" s="44"/>
      <c r="H481" s="44"/>
      <c r="I481" s="485"/>
      <c r="J481" s="44"/>
      <c r="K481" s="195"/>
      <c r="L481" s="44"/>
      <c r="M481" s="207"/>
    </row>
    <row r="482" spans="1:13" ht="23.25" customHeight="1" x14ac:dyDescent="0.35"/>
    <row r="483" spans="1:13" ht="21.75" customHeight="1" x14ac:dyDescent="0.35"/>
    <row r="484" spans="1:13" ht="16.5" customHeight="1" x14ac:dyDescent="0.35"/>
    <row r="485" spans="1:13" ht="29.25" customHeight="1" x14ac:dyDescent="0.35"/>
    <row r="486" spans="1:13" ht="24.75" customHeight="1" x14ac:dyDescent="0.35"/>
    <row r="487" spans="1:13" ht="33" customHeight="1" x14ac:dyDescent="0.35"/>
    <row r="489" spans="1:13" ht="15" customHeight="1" x14ac:dyDescent="0.35"/>
    <row r="490" spans="1:13" ht="25.5" customHeight="1" x14ac:dyDescent="0.35"/>
  </sheetData>
  <sheetProtection formatCells="0" formatColumns="0" formatRows="0"/>
  <mergeCells count="111">
    <mergeCell ref="B442:B445"/>
    <mergeCell ref="G464:G465"/>
    <mergeCell ref="H464:H465"/>
    <mergeCell ref="C473:D473"/>
    <mergeCell ref="B467:B481"/>
    <mergeCell ref="C463:H463"/>
    <mergeCell ref="C476:D476"/>
    <mergeCell ref="C14:L14"/>
    <mergeCell ref="C456:C457"/>
    <mergeCell ref="G456:G457"/>
    <mergeCell ref="C329:L329"/>
    <mergeCell ref="C357:L357"/>
    <mergeCell ref="C330:L330"/>
    <mergeCell ref="C384:L384"/>
    <mergeCell ref="C455:D455"/>
    <mergeCell ref="C412:L412"/>
    <mergeCell ref="C90:L90"/>
    <mergeCell ref="C261:L261"/>
    <mergeCell ref="C262:L262"/>
    <mergeCell ref="C289:L289"/>
    <mergeCell ref="C316:L316"/>
    <mergeCell ref="C103:L103"/>
    <mergeCell ref="C104:L104"/>
    <mergeCell ref="C201:L201"/>
    <mergeCell ref="B6:O6"/>
    <mergeCell ref="B2:E2"/>
    <mergeCell ref="B9:H9"/>
    <mergeCell ref="C36:L36"/>
    <mergeCell ref="C15:L15"/>
    <mergeCell ref="C63:L63"/>
    <mergeCell ref="B16:B21"/>
    <mergeCell ref="B22:B25"/>
    <mergeCell ref="B26:B29"/>
    <mergeCell ref="B30:B34"/>
    <mergeCell ref="B37:B39"/>
    <mergeCell ref="B40:B42"/>
    <mergeCell ref="B43:B46"/>
    <mergeCell ref="I12:J12"/>
    <mergeCell ref="C248:L248"/>
    <mergeCell ref="C260:L260"/>
    <mergeCell ref="B79:B83"/>
    <mergeCell ref="B84:B88"/>
    <mergeCell ref="B91:B95"/>
    <mergeCell ref="B96:B100"/>
    <mergeCell ref="B47:B51"/>
    <mergeCell ref="B57:B61"/>
    <mergeCell ref="B64:B68"/>
    <mergeCell ref="B69:B73"/>
    <mergeCell ref="B74:B78"/>
    <mergeCell ref="B52:B56"/>
    <mergeCell ref="B120:B124"/>
    <mergeCell ref="B195:B199"/>
    <mergeCell ref="B202:B206"/>
    <mergeCell ref="B207:B211"/>
    <mergeCell ref="B212:B216"/>
    <mergeCell ref="B105:B109"/>
    <mergeCell ref="B110:B114"/>
    <mergeCell ref="B115:B119"/>
    <mergeCell ref="B125:B129"/>
    <mergeCell ref="B130:B134"/>
    <mergeCell ref="B135:B139"/>
    <mergeCell ref="B140:B144"/>
    <mergeCell ref="B145:B149"/>
    <mergeCell ref="B150:B154"/>
    <mergeCell ref="B165:B169"/>
    <mergeCell ref="B155:B159"/>
    <mergeCell ref="B160:B164"/>
    <mergeCell ref="B170:B174"/>
    <mergeCell ref="B175:B179"/>
    <mergeCell ref="B180:B184"/>
    <mergeCell ref="B185:B189"/>
    <mergeCell ref="B190:B194"/>
    <mergeCell ref="B278:B282"/>
    <mergeCell ref="B283:B287"/>
    <mergeCell ref="B290:B294"/>
    <mergeCell ref="B295:B299"/>
    <mergeCell ref="B300:B304"/>
    <mergeCell ref="B263:B267"/>
    <mergeCell ref="B268:B272"/>
    <mergeCell ref="B273:B277"/>
    <mergeCell ref="B217:B221"/>
    <mergeCell ref="B249:B253"/>
    <mergeCell ref="B254:B258"/>
    <mergeCell ref="B222:B226"/>
    <mergeCell ref="B227:B231"/>
    <mergeCell ref="B232:B236"/>
    <mergeCell ref="B237:B241"/>
    <mergeCell ref="B242:B246"/>
    <mergeCell ref="B346:B350"/>
    <mergeCell ref="B351:B355"/>
    <mergeCell ref="B358:B362"/>
    <mergeCell ref="B363:B367"/>
    <mergeCell ref="B368:B372"/>
    <mergeCell ref="B331:B335"/>
    <mergeCell ref="B336:B340"/>
    <mergeCell ref="B341:B345"/>
    <mergeCell ref="B305:B309"/>
    <mergeCell ref="B310:B314"/>
    <mergeCell ref="B317:B321"/>
    <mergeCell ref="B322:B326"/>
    <mergeCell ref="B438:B441"/>
    <mergeCell ref="B401:B405"/>
    <mergeCell ref="B406:B410"/>
    <mergeCell ref="B378:B382"/>
    <mergeCell ref="B413:B417"/>
    <mergeCell ref="B418:B422"/>
    <mergeCell ref="B373:B377"/>
    <mergeCell ref="B385:B390"/>
    <mergeCell ref="B391:B395"/>
    <mergeCell ref="B396:B400"/>
    <mergeCell ref="B426:B437"/>
  </mergeCells>
  <conditionalFormatting sqref="D472">
    <cfRule type="cellIs" dxfId="40" priority="45" operator="lessThan">
      <formula>0.15</formula>
    </cfRule>
  </conditionalFormatting>
  <conditionalFormatting sqref="D475">
    <cfRule type="cellIs" dxfId="39" priority="43" operator="lessThan">
      <formula>0.05</formula>
    </cfRule>
  </conditionalFormatting>
  <dataValidations xWindow="431" yWindow="475" count="7">
    <dataValidation allowBlank="1" showInputMessage="1" showErrorMessage="1" prompt="% Towards Gender Equality and Women's Empowerment Must be Higher than 15%_x000a_" sqref="D472:G472" xr:uid="{00000000-0002-0000-0100-000000000000}"/>
    <dataValidation allowBlank="1" showInputMessage="1" showErrorMessage="1" prompt="M&amp;E Budget Cannot be Less than 5%_x000a_" sqref="D475:G475" xr:uid="{00000000-0002-0000-0100-000001000000}"/>
    <dataValidation allowBlank="1" showInputMessage="1" showErrorMessage="1" prompt="Insert *text* description of Outcome here" sqref="C14:L14 C103:L103 C261:L261 C329:L329" xr:uid="{00000000-0002-0000-0100-000002000000}"/>
    <dataValidation allowBlank="1" showInputMessage="1" showErrorMessage="1" prompt="Insert *text* description of Output here" sqref="C15 C36 C63 C90 C104 C201 C248 C262 C289 C316 C330 C357 C384 C412" xr:uid="{00000000-0002-0000-0100-000003000000}"/>
    <dataValidation allowBlank="1" showInputMessage="1" showErrorMessage="1" prompt="Insert *text* description of Activity here" sqref="C16 C37:C38 C91:C100 C202 C249 C207 C283 C317:C326 C331:C348 C413:C422 C358:C373 C64:C81 D268:D278 C290:C295 C299:C305 C385:C386 C389:C403 C105:C119" xr:uid="{00000000-0002-0000-0100-000004000000}"/>
    <dataValidation allowBlank="1" showInputMessage="1" showErrorMessage="1" prompt="Insert name of recipient agency here _x000a_" sqref="D13:G13 I13:J13" xr:uid="{00000000-0002-0000-0100-000005000000}"/>
    <dataValidation allowBlank="1" showErrorMessage="1" prompt="% Towards Gender Equality and Women's Empowerment Must be Higher than 15%_x000a_" sqref="D474:G474" xr:uid="{00000000-0002-0000-0100-000006000000}"/>
  </dataValidations>
  <pageMargins left="0.7" right="0.7" top="0.75" bottom="0.75" header="0.3" footer="0.3"/>
  <pageSetup scale="74" orientation="landscape" r:id="rId1"/>
  <rowBreaks count="1" manualBreakCount="1">
    <brk id="201" max="16383" man="1"/>
  </rowBreaks>
  <ignoredErrors>
    <ignoredError sqref="H259" formula="1"/>
    <ignoredError sqref="D21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37"/>
  <sheetViews>
    <sheetView showGridLines="0" showZeros="0" topLeftCell="C124" zoomScale="102" zoomScaleNormal="102" workbookViewId="0">
      <selection activeCell="K39" sqref="K39"/>
    </sheetView>
  </sheetViews>
  <sheetFormatPr baseColWidth="10" defaultColWidth="9.1796875" defaultRowHeight="15.5" x14ac:dyDescent="0.35"/>
  <cols>
    <col min="1" max="1" width="4.453125" style="59" customWidth="1"/>
    <col min="2" max="2" width="3.453125" style="59" customWidth="1"/>
    <col min="3" max="3" width="51.453125" style="59" customWidth="1"/>
    <col min="4" max="4" width="34.453125" style="61" customWidth="1"/>
    <col min="5" max="5" width="35" style="61" customWidth="1"/>
    <col min="6" max="6" width="34" style="61" customWidth="1"/>
    <col min="7" max="7" width="25.54296875" style="59" customWidth="1"/>
    <col min="8" max="8" width="21.453125" style="59" customWidth="1"/>
    <col min="9" max="9" width="16.81640625" style="59" customWidth="1"/>
    <col min="10" max="10" width="19.453125" style="59" customWidth="1"/>
    <col min="11" max="11" width="19" style="59" customWidth="1"/>
    <col min="12" max="12" width="26" style="59" customWidth="1"/>
    <col min="13" max="13" width="21.1796875" style="59" customWidth="1"/>
    <col min="14" max="14" width="7" style="63" customWidth="1"/>
    <col min="15" max="15" width="24.453125" style="59" customWidth="1"/>
    <col min="16" max="16" width="26.453125" style="59" customWidth="1"/>
    <col min="17" max="17" width="30.1796875" style="59" customWidth="1"/>
    <col min="18" max="18" width="33" style="59" customWidth="1"/>
    <col min="19" max="20" width="22.54296875" style="59" customWidth="1"/>
    <col min="21" max="21" width="23.453125" style="59" customWidth="1"/>
    <col min="22" max="22" width="32.1796875" style="59" customWidth="1"/>
    <col min="23" max="23" width="9.1796875" style="59"/>
    <col min="24" max="24" width="17.54296875" style="59" customWidth="1"/>
    <col min="25" max="25" width="26.453125" style="59" customWidth="1"/>
    <col min="26" max="26" width="22.453125" style="59" customWidth="1"/>
    <col min="27" max="27" width="29.54296875" style="59" customWidth="1"/>
    <col min="28" max="28" width="23.453125" style="59" customWidth="1"/>
    <col min="29" max="29" width="18.453125" style="59" customWidth="1"/>
    <col min="30" max="30" width="17.453125" style="59" customWidth="1"/>
    <col min="31" max="31" width="25.1796875" style="59" customWidth="1"/>
    <col min="32" max="16384" width="9.1796875" style="59"/>
  </cols>
  <sheetData>
    <row r="1" spans="2:14" ht="24" customHeight="1" x14ac:dyDescent="0.35">
      <c r="L1" s="24"/>
      <c r="M1" s="6"/>
      <c r="N1" s="59"/>
    </row>
    <row r="2" spans="2:14" ht="46" x14ac:dyDescent="1">
      <c r="C2" s="383" t="s">
        <v>422</v>
      </c>
      <c r="D2" s="383"/>
      <c r="E2" s="383"/>
      <c r="F2" s="383"/>
      <c r="G2" s="42"/>
      <c r="H2" s="43"/>
      <c r="I2" s="43"/>
      <c r="L2" s="24"/>
      <c r="M2" s="6"/>
      <c r="N2" s="59"/>
    </row>
    <row r="3" spans="2:14" ht="24" customHeight="1" x14ac:dyDescent="0.35">
      <c r="C3" s="47"/>
      <c r="D3" s="44"/>
      <c r="E3" s="44"/>
      <c r="F3" s="44"/>
      <c r="G3" s="44"/>
      <c r="H3" s="44"/>
      <c r="I3" s="44"/>
      <c r="L3" s="24"/>
      <c r="M3" s="6"/>
      <c r="N3" s="59"/>
    </row>
    <row r="4" spans="2:14" ht="24" customHeight="1" thickBot="1" x14ac:dyDescent="0.4">
      <c r="C4" s="47"/>
      <c r="D4" s="44"/>
      <c r="E4" s="44"/>
      <c r="F4" s="44"/>
      <c r="G4" s="44"/>
      <c r="H4" s="44"/>
      <c r="I4" s="44"/>
      <c r="L4" s="24"/>
      <c r="M4" s="6"/>
      <c r="N4" s="59"/>
    </row>
    <row r="5" spans="2:14" ht="41.25" customHeight="1" x14ac:dyDescent="0.8">
      <c r="C5" s="423" t="s">
        <v>429</v>
      </c>
      <c r="D5" s="424"/>
      <c r="E5" s="424"/>
      <c r="F5" s="424"/>
      <c r="G5" s="425"/>
      <c r="H5" s="169"/>
      <c r="I5" s="169"/>
      <c r="J5" s="170"/>
      <c r="K5" s="6"/>
      <c r="N5" s="59"/>
    </row>
    <row r="6" spans="2:14" ht="24" customHeight="1" x14ac:dyDescent="0.35">
      <c r="C6" s="426" t="s">
        <v>467</v>
      </c>
      <c r="D6" s="427"/>
      <c r="E6" s="427"/>
      <c r="F6" s="427"/>
      <c r="G6" s="427"/>
      <c r="H6" s="427"/>
      <c r="I6" s="427"/>
      <c r="J6" s="428"/>
      <c r="K6" s="6"/>
      <c r="N6" s="59"/>
    </row>
    <row r="7" spans="2:14" ht="24" customHeight="1" x14ac:dyDescent="0.35">
      <c r="C7" s="426"/>
      <c r="D7" s="427"/>
      <c r="E7" s="427"/>
      <c r="F7" s="427"/>
      <c r="G7" s="427"/>
      <c r="H7" s="427"/>
      <c r="I7" s="427"/>
      <c r="J7" s="428"/>
      <c r="K7" s="6"/>
      <c r="N7" s="59"/>
    </row>
    <row r="8" spans="2:14" ht="24" customHeight="1" x14ac:dyDescent="0.35">
      <c r="C8" s="426"/>
      <c r="D8" s="427"/>
      <c r="E8" s="427"/>
      <c r="F8" s="427"/>
      <c r="G8" s="427"/>
      <c r="H8" s="427"/>
      <c r="I8" s="427"/>
      <c r="J8" s="428"/>
      <c r="K8" s="6"/>
      <c r="N8" s="59"/>
    </row>
    <row r="9" spans="2:14" ht="10.5" customHeight="1" thickBot="1" x14ac:dyDescent="0.4">
      <c r="C9" s="429"/>
      <c r="D9" s="430"/>
      <c r="E9" s="430"/>
      <c r="F9" s="430"/>
      <c r="G9" s="430"/>
      <c r="H9" s="430"/>
      <c r="I9" s="430"/>
      <c r="J9" s="431"/>
      <c r="L9" s="24"/>
      <c r="M9" s="6"/>
      <c r="N9" s="59"/>
    </row>
    <row r="10" spans="2:14" ht="24" customHeight="1" thickBot="1" x14ac:dyDescent="0.4">
      <c r="C10" s="146"/>
      <c r="D10" s="144"/>
      <c r="E10" s="144"/>
      <c r="F10" s="144"/>
      <c r="G10" s="145"/>
      <c r="H10" s="145"/>
      <c r="I10" s="145"/>
      <c r="J10" s="145"/>
      <c r="L10" s="24"/>
      <c r="M10" s="6"/>
      <c r="N10" s="59"/>
    </row>
    <row r="11" spans="2:14" ht="59.25" customHeight="1" thickBot="1" x14ac:dyDescent="0.65">
      <c r="C11" s="384" t="s">
        <v>468</v>
      </c>
      <c r="D11" s="385"/>
      <c r="E11" s="385"/>
      <c r="F11" s="386"/>
      <c r="H11" s="147"/>
      <c r="L11" s="24"/>
      <c r="M11" s="6"/>
      <c r="N11" s="59"/>
    </row>
    <row r="12" spans="2:14" ht="24" customHeight="1" x14ac:dyDescent="0.35">
      <c r="C12" s="56"/>
      <c r="D12" s="56"/>
      <c r="E12" s="56"/>
      <c r="F12" s="56"/>
      <c r="L12" s="24"/>
      <c r="M12" s="6"/>
      <c r="N12" s="59"/>
    </row>
    <row r="13" spans="2:14" ht="40.5" customHeight="1" x14ac:dyDescent="0.35">
      <c r="C13" s="56"/>
      <c r="D13" s="118" t="s">
        <v>553</v>
      </c>
      <c r="E13" s="204" t="s">
        <v>679</v>
      </c>
      <c r="F13" s="204" t="s">
        <v>680</v>
      </c>
      <c r="G13" s="421" t="s">
        <v>12</v>
      </c>
      <c r="L13" s="24"/>
      <c r="M13" s="6"/>
      <c r="N13" s="59"/>
    </row>
    <row r="14" spans="2:14" ht="24" customHeight="1" x14ac:dyDescent="0.35">
      <c r="C14" s="56"/>
      <c r="D14" s="119" t="str">
        <f>'1) Tableau budgétaire 1'!D13</f>
        <v>PNUD</v>
      </c>
      <c r="E14" s="119" t="str">
        <f>'1) Tableau budgétaire 1'!E13</f>
        <v>FAO</v>
      </c>
      <c r="F14" s="119">
        <f>'1) Tableau budgétaire 1'!F13</f>
        <v>0</v>
      </c>
      <c r="G14" s="422"/>
      <c r="L14" s="24"/>
      <c r="M14" s="6"/>
      <c r="N14" s="59"/>
    </row>
    <row r="15" spans="2:14" ht="24" customHeight="1" x14ac:dyDescent="0.35">
      <c r="B15" s="418" t="s">
        <v>430</v>
      </c>
      <c r="C15" s="419"/>
      <c r="D15" s="419"/>
      <c r="E15" s="419"/>
      <c r="F15" s="419"/>
      <c r="G15" s="420"/>
      <c r="L15" s="24"/>
      <c r="M15" s="6"/>
      <c r="N15" s="59"/>
    </row>
    <row r="16" spans="2:14" ht="22.5" customHeight="1" x14ac:dyDescent="0.35">
      <c r="C16" s="418" t="s">
        <v>431</v>
      </c>
      <c r="D16" s="419"/>
      <c r="E16" s="419"/>
      <c r="F16" s="419"/>
      <c r="G16" s="420"/>
      <c r="L16" s="24"/>
      <c r="M16" s="6"/>
      <c r="N16" s="59"/>
    </row>
    <row r="17" spans="3:14" ht="24.75" customHeight="1" thickBot="1" x14ac:dyDescent="0.4">
      <c r="C17" s="171" t="s">
        <v>432</v>
      </c>
      <c r="D17" s="172">
        <f>'1) Tableau budgétaire 1'!D35</f>
        <v>162000</v>
      </c>
      <c r="E17" s="172">
        <f>'1) Tableau budgétaire 1'!E35</f>
        <v>0</v>
      </c>
      <c r="F17" s="172">
        <f>'1) Tableau budgétaire 1'!F35</f>
        <v>0</v>
      </c>
      <c r="G17" s="173">
        <f>SUM(D17:F17)</f>
        <v>162000</v>
      </c>
      <c r="L17" s="24"/>
      <c r="M17" s="6"/>
      <c r="N17" s="59"/>
    </row>
    <row r="18" spans="3:14" ht="21.75" customHeight="1" x14ac:dyDescent="0.35">
      <c r="C18" s="69" t="s">
        <v>433</v>
      </c>
      <c r="D18" s="104">
        <f>SUMIF('1) Tableau budgétaire 1'!$M$16:$M$34,LEFT($C18,1),'1) Tableau budgétaire 1'!$D$16:$D$34)</f>
        <v>0</v>
      </c>
      <c r="E18" s="104">
        <f>SUMIF('1) Tableau budgétaire 1'!$M$16:$M$34,LEFT($C18,1),'1) Tableau budgétaire 1'!$E$16:$E$34)</f>
        <v>0</v>
      </c>
      <c r="F18" s="104">
        <f>SUMIF('1) Tableau budgétaire 1'!$M$16:$M$34,LEFT($C18,1),'1) Tableau budgétaire 1'!$F$16:$F$34)</f>
        <v>0</v>
      </c>
      <c r="G18" s="70">
        <f t="shared" ref="G18:G24" si="0">SUM(D18:F18)</f>
        <v>0</v>
      </c>
      <c r="N18" s="59"/>
    </row>
    <row r="19" spans="3:14" x14ac:dyDescent="0.35">
      <c r="C19" s="57" t="s">
        <v>434</v>
      </c>
      <c r="D19" s="104">
        <f>SUMIF('1) Tableau budgétaire 1'!$M$16:$M$34,LEFT($C19,1),'1) Tableau budgétaire 1'!$D$16:$D$34)</f>
        <v>0</v>
      </c>
      <c r="E19" s="104">
        <f>SUMIF('1) Tableau budgétaire 1'!$M$16:$M$34,LEFT($C19,1),'1) Tableau budgétaire 1'!$E$16:$E$34)</f>
        <v>0</v>
      </c>
      <c r="F19" s="104">
        <f>SUMIF('1) Tableau budgétaire 1'!$M$16:$M$34,LEFT($C19,1),'1) Tableau budgétaire 1'!$F$16:$F$34)</f>
        <v>0</v>
      </c>
      <c r="G19" s="68">
        <f t="shared" si="0"/>
        <v>0</v>
      </c>
      <c r="N19" s="59"/>
    </row>
    <row r="20" spans="3:14" ht="15.75" customHeight="1" x14ac:dyDescent="0.35">
      <c r="C20" s="57" t="s">
        <v>435</v>
      </c>
      <c r="D20" s="104">
        <f>SUMIF('1) Tableau budgétaire 1'!$M$16:$M$34,LEFT($C20,1),'1) Tableau budgétaire 1'!$D$16:$D$34)</f>
        <v>0</v>
      </c>
      <c r="E20" s="104">
        <f>SUMIF('1) Tableau budgétaire 1'!$M$16:$M$34,LEFT($C20,1),'1) Tableau budgétaire 1'!$E$16:$E$34)</f>
        <v>0</v>
      </c>
      <c r="F20" s="104">
        <f>SUMIF('1) Tableau budgétaire 1'!$M$16:$M$34,LEFT($C20,1),'1) Tableau budgétaire 1'!$F$16:$F$34)</f>
        <v>0</v>
      </c>
      <c r="G20" s="68">
        <f t="shared" si="0"/>
        <v>0</v>
      </c>
      <c r="N20" s="59"/>
    </row>
    <row r="21" spans="3:14" x14ac:dyDescent="0.35">
      <c r="C21" s="58" t="s">
        <v>436</v>
      </c>
      <c r="D21" s="104">
        <f>SUMIF('1) Tableau budgétaire 1'!$M$16:$M$34,LEFT($C21,1),'1) Tableau budgétaire 1'!$D$16:$D$34)</f>
        <v>0</v>
      </c>
      <c r="E21" s="104">
        <f>SUMIF('1) Tableau budgétaire 1'!$M$16:$M$34,LEFT($C21,1),'1) Tableau budgétaire 1'!$E$16:$E$34)</f>
        <v>0</v>
      </c>
      <c r="F21" s="104">
        <f>SUMIF('1) Tableau budgétaire 1'!$M$16:$M$34,LEFT($C21,1),'1) Tableau budgétaire 1'!$F$16:$F$34)</f>
        <v>0</v>
      </c>
      <c r="G21" s="68">
        <f t="shared" si="0"/>
        <v>0</v>
      </c>
      <c r="N21" s="59"/>
    </row>
    <row r="22" spans="3:14" x14ac:dyDescent="0.35">
      <c r="C22" s="57" t="s">
        <v>437</v>
      </c>
      <c r="D22" s="104">
        <f>SUMIF('1) Tableau budgétaire 1'!$M$16:$M$34,LEFT($C22,1),'1) Tableau budgétaire 1'!$D$16:$D$34)</f>
        <v>0</v>
      </c>
      <c r="E22" s="104">
        <f>SUMIF('1) Tableau budgétaire 1'!$M$16:$M$34,LEFT($C22,1),'1) Tableau budgétaire 1'!$E$16:$E$34)</f>
        <v>0</v>
      </c>
      <c r="F22" s="104">
        <f>SUMIF('1) Tableau budgétaire 1'!$M$16:$M$34,LEFT($C22,1),'1) Tableau budgétaire 1'!$F$16:$F$34)</f>
        <v>0</v>
      </c>
      <c r="G22" s="68">
        <f t="shared" si="0"/>
        <v>0</v>
      </c>
      <c r="N22" s="59"/>
    </row>
    <row r="23" spans="3:14" ht="21.75" customHeight="1" x14ac:dyDescent="0.35">
      <c r="C23" s="57" t="s">
        <v>438</v>
      </c>
      <c r="D23" s="104">
        <f>SUMIF('1) Tableau budgétaire 1'!$M$16:$M$34,LEFT($C23,1),'1) Tableau budgétaire 1'!$D$16:$D$34)</f>
        <v>162000</v>
      </c>
      <c r="E23" s="104">
        <f>SUMIF('1) Tableau budgétaire 1'!$M$16:$M$34,LEFT($C23,1),'1) Tableau budgétaire 1'!$E$16:$E$34)</f>
        <v>0</v>
      </c>
      <c r="F23" s="104">
        <f>SUMIF('1) Tableau budgétaire 1'!$M$16:$M$34,LEFT($C23,1),'1) Tableau budgétaire 1'!$F$16:$F$34)</f>
        <v>0</v>
      </c>
      <c r="G23" s="68">
        <f t="shared" si="0"/>
        <v>162000</v>
      </c>
      <c r="N23" s="59"/>
    </row>
    <row r="24" spans="3:14" ht="36.75" customHeight="1" x14ac:dyDescent="0.35">
      <c r="C24" s="57" t="s">
        <v>439</v>
      </c>
      <c r="D24" s="104">
        <f>SUMIF('1) Tableau budgétaire 1'!$M$16:$M$34,LEFT($C24,1),'1) Tableau budgétaire 1'!$D$16:$D$34)</f>
        <v>0</v>
      </c>
      <c r="E24" s="104">
        <f>SUMIF('1) Tableau budgétaire 1'!$M$16:$M$34,LEFT($C24,1),'1) Tableau budgétaire 1'!$E$16:$E$34)</f>
        <v>0</v>
      </c>
      <c r="F24" s="104">
        <f>SUMIF('1) Tableau budgétaire 1'!$M$16:$M$34,LEFT($C24,1),'1) Tableau budgétaire 1'!$F$16:$F$34)</f>
        <v>0</v>
      </c>
      <c r="G24" s="68">
        <f t="shared" si="0"/>
        <v>0</v>
      </c>
      <c r="N24" s="59"/>
    </row>
    <row r="25" spans="3:14" ht="15.75" customHeight="1" x14ac:dyDescent="0.35">
      <c r="C25" s="62" t="s">
        <v>19</v>
      </c>
      <c r="D25" s="74">
        <f>SUM(D18:D24)</f>
        <v>162000</v>
      </c>
      <c r="E25" s="74">
        <f>SUM(E18:E24)</f>
        <v>0</v>
      </c>
      <c r="F25" s="74">
        <f t="shared" ref="F25" si="1">SUM(F18:F24)</f>
        <v>0</v>
      </c>
      <c r="G25" s="142">
        <f>SUM(D25:F25)</f>
        <v>162000</v>
      </c>
      <c r="N25" s="59"/>
    </row>
    <row r="26" spans="3:14" s="61" customFormat="1" x14ac:dyDescent="0.35">
      <c r="C26" s="75"/>
      <c r="D26" s="76"/>
      <c r="E26" s="76"/>
      <c r="F26" s="76"/>
      <c r="G26" s="143"/>
    </row>
    <row r="27" spans="3:14" x14ac:dyDescent="0.35">
      <c r="C27" s="418" t="s">
        <v>440</v>
      </c>
      <c r="D27" s="419"/>
      <c r="E27" s="419"/>
      <c r="F27" s="419"/>
      <c r="G27" s="420"/>
      <c r="N27" s="59"/>
    </row>
    <row r="28" spans="3:14" ht="27" customHeight="1" thickBot="1" x14ac:dyDescent="0.4">
      <c r="C28" s="71" t="s">
        <v>441</v>
      </c>
      <c r="D28" s="72">
        <f>'1) Tableau budgétaire 1'!D62</f>
        <v>271000</v>
      </c>
      <c r="E28" s="72">
        <f>'1) Tableau budgétaire 1'!E62</f>
        <v>0</v>
      </c>
      <c r="F28" s="72">
        <f>'1) Tableau budgétaire 1'!F62</f>
        <v>0</v>
      </c>
      <c r="G28" s="73">
        <f t="shared" ref="G28:G36" si="2">SUM(D28:F28)</f>
        <v>271000</v>
      </c>
      <c r="N28" s="59"/>
    </row>
    <row r="29" spans="3:14" x14ac:dyDescent="0.35">
      <c r="C29" s="69" t="s">
        <v>433</v>
      </c>
      <c r="D29" s="104">
        <f>SUMIF('1) Tableau budgétaire 1'!$M$37:$M$61,LEFT($C29,1),'1) Tableau budgétaire 1'!$D$37:$D$61)</f>
        <v>0</v>
      </c>
      <c r="E29" s="104">
        <f>SUMIF('1) Tableau budgétaire 1'!$M$37:$M$61,LEFT($C29,1),'1) Tableau budgétaire 1'!$E$37:$E$61)</f>
        <v>0</v>
      </c>
      <c r="F29" s="104">
        <f>SUMIF('1) Tableau budgétaire 1'!$M$37:$M$61,LEFT($C29,1),'1) Tableau budgétaire 1'!$F$37:$F$61)</f>
        <v>0</v>
      </c>
      <c r="G29" s="70">
        <f t="shared" si="2"/>
        <v>0</v>
      </c>
      <c r="N29" s="59"/>
    </row>
    <row r="30" spans="3:14" x14ac:dyDescent="0.35">
      <c r="C30" s="57" t="s">
        <v>434</v>
      </c>
      <c r="D30" s="104">
        <f>SUMIF('1) Tableau budgétaire 1'!$M$37:$M$61,LEFT($C30,1),'1) Tableau budgétaire 1'!$D$37:$D$61)</f>
        <v>0</v>
      </c>
      <c r="E30" s="104">
        <f>SUMIF('1) Tableau budgétaire 1'!$M$37:$M$61,LEFT($C30,1),'1) Tableau budgétaire 1'!$E$37:$E$61)</f>
        <v>0</v>
      </c>
      <c r="F30" s="104">
        <f>SUMIF('1) Tableau budgétaire 1'!$M$37:$M$61,LEFT($C30,1),'1) Tableau budgétaire 1'!$F$37:$F$61)</f>
        <v>0</v>
      </c>
      <c r="G30" s="68">
        <f t="shared" si="2"/>
        <v>0</v>
      </c>
      <c r="N30" s="59"/>
    </row>
    <row r="31" spans="3:14" ht="31" x14ac:dyDescent="0.35">
      <c r="C31" s="57" t="s">
        <v>435</v>
      </c>
      <c r="D31" s="104">
        <f>SUMIF('1) Tableau budgétaire 1'!$M$37:$M$61,LEFT($C31,1),'1) Tableau budgétaire 1'!$D$37:$D$61)</f>
        <v>0</v>
      </c>
      <c r="E31" s="104">
        <f>SUMIF('1) Tableau budgétaire 1'!$M$37:$M$61,LEFT($C31,1),'1) Tableau budgétaire 1'!$E$37:$E$61)</f>
        <v>0</v>
      </c>
      <c r="F31" s="104">
        <f>SUMIF('1) Tableau budgétaire 1'!$M$37:$M$61,LEFT($C31,1),'1) Tableau budgétaire 1'!$F$37:$F$61)</f>
        <v>0</v>
      </c>
      <c r="G31" s="68">
        <f t="shared" si="2"/>
        <v>0</v>
      </c>
      <c r="N31" s="59"/>
    </row>
    <row r="32" spans="3:14" x14ac:dyDescent="0.35">
      <c r="C32" s="58" t="s">
        <v>436</v>
      </c>
      <c r="D32" s="104">
        <f>SUMIF('1) Tableau budgétaire 1'!$M$37:$M$61,LEFT($C32,1),'1) Tableau budgétaire 1'!$D$37:$D$61)</f>
        <v>0</v>
      </c>
      <c r="E32" s="104">
        <f>SUMIF('1) Tableau budgétaire 1'!$M$37:$M$61,LEFT($C32,1),'1) Tableau budgétaire 1'!$E$37:$E$61)</f>
        <v>0</v>
      </c>
      <c r="F32" s="104">
        <f>SUMIF('1) Tableau budgétaire 1'!$M$37:$M$61,LEFT($C32,1),'1) Tableau budgétaire 1'!$F$37:$F$61)</f>
        <v>0</v>
      </c>
      <c r="G32" s="68">
        <f t="shared" si="2"/>
        <v>0</v>
      </c>
      <c r="N32" s="59"/>
    </row>
    <row r="33" spans="3:14" x14ac:dyDescent="0.35">
      <c r="C33" s="57" t="s">
        <v>437</v>
      </c>
      <c r="D33" s="104">
        <f>SUMIF('1) Tableau budgétaire 1'!$M$37:$M$61,LEFT($C33,1),'1) Tableau budgétaire 1'!$D$37:$D$61)</f>
        <v>0</v>
      </c>
      <c r="E33" s="104">
        <f>SUMIF('1) Tableau budgétaire 1'!$M$37:$M$61,LEFT($C33,1),'1) Tableau budgétaire 1'!$E$37:$E$61)</f>
        <v>0</v>
      </c>
      <c r="F33" s="104">
        <f>SUMIF('1) Tableau budgétaire 1'!$M$37:$M$61,LEFT($C33,1),'1) Tableau budgétaire 1'!$F$37:$F$61)</f>
        <v>0</v>
      </c>
      <c r="G33" s="68">
        <f t="shared" si="2"/>
        <v>0</v>
      </c>
      <c r="N33" s="59"/>
    </row>
    <row r="34" spans="3:14" x14ac:dyDescent="0.35">
      <c r="C34" s="57" t="s">
        <v>438</v>
      </c>
      <c r="D34" s="104">
        <f>SUMIF('1) Tableau budgétaire 1'!$M$37:$M$61,LEFT($C34,1),'1) Tableau budgétaire 1'!$D$37:$D$61)</f>
        <v>271000</v>
      </c>
      <c r="E34" s="104">
        <f>SUMIF('1) Tableau budgétaire 1'!$M$37:$M$61,LEFT($C34,1),'1) Tableau budgétaire 1'!$E$37:$E$61)</f>
        <v>0</v>
      </c>
      <c r="F34" s="104">
        <f>SUMIF('1) Tableau budgétaire 1'!$M$37:$M$61,LEFT($C34,1),'1) Tableau budgétaire 1'!$F$37:$F$61)</f>
        <v>0</v>
      </c>
      <c r="G34" s="68">
        <f t="shared" si="2"/>
        <v>271000</v>
      </c>
      <c r="N34" s="59"/>
    </row>
    <row r="35" spans="3:14" ht="31" x14ac:dyDescent="0.35">
      <c r="C35" s="57" t="s">
        <v>439</v>
      </c>
      <c r="D35" s="104">
        <f>SUMIF('1) Tableau budgétaire 1'!$M$37:$M$61,LEFT($C35,1),'1) Tableau budgétaire 1'!$D$37:$D$61)</f>
        <v>0</v>
      </c>
      <c r="E35" s="104">
        <f>SUMIF('1) Tableau budgétaire 1'!$M$37:$M$61,LEFT($C35,1),'1) Tableau budgétaire 1'!$E$37:$E$61)</f>
        <v>0</v>
      </c>
      <c r="F35" s="104">
        <f>SUMIF('1) Tableau budgétaire 1'!$M$37:$M$61,LEFT($C35,1),'1) Tableau budgétaire 1'!$F$37:$F$61)</f>
        <v>0</v>
      </c>
      <c r="G35" s="68">
        <f t="shared" si="2"/>
        <v>0</v>
      </c>
      <c r="N35" s="59"/>
    </row>
    <row r="36" spans="3:14" x14ac:dyDescent="0.35">
      <c r="C36" s="62" t="s">
        <v>19</v>
      </c>
      <c r="D36" s="74">
        <f t="shared" ref="D36:E36" si="3">SUM(D29:D35)</f>
        <v>271000</v>
      </c>
      <c r="E36" s="74">
        <f t="shared" si="3"/>
        <v>0</v>
      </c>
      <c r="F36" s="74">
        <f t="shared" ref="F36" si="4">SUM(F29:F35)</f>
        <v>0</v>
      </c>
      <c r="G36" s="68">
        <f t="shared" si="2"/>
        <v>271000</v>
      </c>
      <c r="N36" s="59"/>
    </row>
    <row r="37" spans="3:14" s="61" customFormat="1" x14ac:dyDescent="0.35">
      <c r="C37" s="75"/>
      <c r="D37" s="76"/>
      <c r="E37" s="76"/>
      <c r="F37" s="76"/>
      <c r="G37" s="77"/>
    </row>
    <row r="38" spans="3:14" x14ac:dyDescent="0.35">
      <c r="C38" s="418" t="s">
        <v>442</v>
      </c>
      <c r="D38" s="419"/>
      <c r="E38" s="419"/>
      <c r="F38" s="419"/>
      <c r="G38" s="420"/>
      <c r="N38" s="59"/>
    </row>
    <row r="39" spans="3:14" ht="21.75" customHeight="1" thickBot="1" x14ac:dyDescent="0.4">
      <c r="C39" s="71" t="s">
        <v>443</v>
      </c>
      <c r="D39" s="72">
        <f>'1) Tableau budgétaire 1'!D89</f>
        <v>167430.69</v>
      </c>
      <c r="E39" s="72">
        <f>'1) Tableau budgétaire 1'!E89</f>
        <v>0</v>
      </c>
      <c r="F39" s="72">
        <f>'1) Tableau budgétaire 1'!F89</f>
        <v>0</v>
      </c>
      <c r="G39" s="73">
        <f t="shared" ref="G39:G47" si="5">SUM(D39:F39)</f>
        <v>167430.69</v>
      </c>
      <c r="N39" s="59"/>
    </row>
    <row r="40" spans="3:14" x14ac:dyDescent="0.35">
      <c r="C40" s="69" t="s">
        <v>433</v>
      </c>
      <c r="D40" s="104">
        <f>SUMIF('1) Tableau budgétaire 1'!$M$64:$M$88,LEFT($C40,1),'1) Tableau budgétaire 1'!$D$64:$D$88)</f>
        <v>0</v>
      </c>
      <c r="E40" s="104">
        <f>SUMIF('1) Tableau budgétaire 1'!$M$64:$M$88,LEFT($C40,1),'1) Tableau budgétaire 1'!$E$64:$E$88)</f>
        <v>0</v>
      </c>
      <c r="F40" s="104">
        <f>SUMIF('1) Tableau budgétaire 1'!$M$64:$M$88,LEFT($C40,1),'1) Tableau budgétaire 1'!$F$64:$F$88)</f>
        <v>0</v>
      </c>
      <c r="G40" s="70">
        <f t="shared" si="5"/>
        <v>0</v>
      </c>
      <c r="N40" s="59"/>
    </row>
    <row r="41" spans="3:14" s="61" customFormat="1" ht="15.75" customHeight="1" x14ac:dyDescent="0.35">
      <c r="C41" s="57" t="s">
        <v>434</v>
      </c>
      <c r="D41" s="104">
        <f>SUMIF('1) Tableau budgétaire 1'!$M$64:$M$88,LEFT($C41,1),'1) Tableau budgétaire 1'!$D$64:$D$88)</f>
        <v>0</v>
      </c>
      <c r="E41" s="104">
        <f>SUMIF('1) Tableau budgétaire 1'!$M$64:$M$88,LEFT($C41,1),'1) Tableau budgétaire 1'!$E$64:$E$88)</f>
        <v>0</v>
      </c>
      <c r="F41" s="104">
        <f>SUMIF('1) Tableau budgétaire 1'!$M$64:$M$88,LEFT($C41,1),'1) Tableau budgétaire 1'!$F$64:$F$88)</f>
        <v>0</v>
      </c>
      <c r="G41" s="68">
        <f t="shared" si="5"/>
        <v>0</v>
      </c>
    </row>
    <row r="42" spans="3:14" s="61" customFormat="1" ht="31" x14ac:dyDescent="0.35">
      <c r="C42" s="57" t="s">
        <v>435</v>
      </c>
      <c r="D42" s="104">
        <f>SUMIF('1) Tableau budgétaire 1'!$M$64:$M$88,LEFT($C42,1),'1) Tableau budgétaire 1'!$D$64:$D$88)</f>
        <v>0</v>
      </c>
      <c r="E42" s="104">
        <f>SUMIF('1) Tableau budgétaire 1'!$M$64:$M$88,LEFT($C42,1),'1) Tableau budgétaire 1'!$E$64:$E$88)</f>
        <v>0</v>
      </c>
      <c r="F42" s="104">
        <f>SUMIF('1) Tableau budgétaire 1'!$M$64:$M$88,LEFT($C42,1),'1) Tableau budgétaire 1'!$F$64:$F$88)</f>
        <v>0</v>
      </c>
      <c r="G42" s="68">
        <f t="shared" si="5"/>
        <v>0</v>
      </c>
    </row>
    <row r="43" spans="3:14" s="61" customFormat="1" x14ac:dyDescent="0.35">
      <c r="C43" s="58" t="s">
        <v>436</v>
      </c>
      <c r="D43" s="104">
        <f>SUMIF('1) Tableau budgétaire 1'!$M$64:$M$88,LEFT($C43,1),'1) Tableau budgétaire 1'!$D$64:$D$88)</f>
        <v>0</v>
      </c>
      <c r="E43" s="104">
        <f>SUMIF('1) Tableau budgétaire 1'!$M$64:$M$88,LEFT($C43,1),'1) Tableau budgétaire 1'!$E$64:$E$88)</f>
        <v>0</v>
      </c>
      <c r="F43" s="104">
        <f>SUMIF('1) Tableau budgétaire 1'!$M$64:$M$88,LEFT($C43,1),'1) Tableau budgétaire 1'!$F$64:$F$88)</f>
        <v>0</v>
      </c>
      <c r="G43" s="68">
        <f t="shared" si="5"/>
        <v>0</v>
      </c>
    </row>
    <row r="44" spans="3:14" x14ac:dyDescent="0.35">
      <c r="C44" s="57" t="s">
        <v>437</v>
      </c>
      <c r="D44" s="104">
        <f>SUMIF('1) Tableau budgétaire 1'!$M$64:$M$88,LEFT($C44,1),'1) Tableau budgétaire 1'!$D$64:$D$88)</f>
        <v>0</v>
      </c>
      <c r="E44" s="104">
        <f>SUMIF('1) Tableau budgétaire 1'!$M$64:$M$88,LEFT($C44,1),'1) Tableau budgétaire 1'!$E$64:$E$88)</f>
        <v>0</v>
      </c>
      <c r="F44" s="104">
        <f>SUMIF('1) Tableau budgétaire 1'!$M$64:$M$88,LEFT($C44,1),'1) Tableau budgétaire 1'!$F$64:$F$88)</f>
        <v>0</v>
      </c>
      <c r="G44" s="68">
        <f t="shared" si="5"/>
        <v>0</v>
      </c>
      <c r="N44" s="59"/>
    </row>
    <row r="45" spans="3:14" x14ac:dyDescent="0.35">
      <c r="C45" s="57" t="s">
        <v>438</v>
      </c>
      <c r="D45" s="104">
        <f>SUMIF('1) Tableau budgétaire 1'!$M$64:$M$88,LEFT($C45,1),'1) Tableau budgétaire 1'!$D$64:$D$88)</f>
        <v>167430.69</v>
      </c>
      <c r="E45" s="104">
        <f>SUMIF('1) Tableau budgétaire 1'!$M$64:$M$88,LEFT($C45,1),'1) Tableau budgétaire 1'!$E$64:$E$88)</f>
        <v>0</v>
      </c>
      <c r="F45" s="104">
        <f>SUMIF('1) Tableau budgétaire 1'!$M$64:$M$88,LEFT($C45,1),'1) Tableau budgétaire 1'!$F$64:$F$88)</f>
        <v>0</v>
      </c>
      <c r="G45" s="68">
        <f t="shared" si="5"/>
        <v>167430.69</v>
      </c>
      <c r="N45" s="59"/>
    </row>
    <row r="46" spans="3:14" ht="31" x14ac:dyDescent="0.35">
      <c r="C46" s="57" t="s">
        <v>439</v>
      </c>
      <c r="D46" s="104">
        <f>SUMIF('1) Tableau budgétaire 1'!$M$64:$M$88,LEFT($C46,1),'1) Tableau budgétaire 1'!$D$64:$D$88)</f>
        <v>0</v>
      </c>
      <c r="E46" s="104">
        <f>SUMIF('1) Tableau budgétaire 1'!$M$64:$M$88,LEFT($C46,1),'1) Tableau budgétaire 1'!$E$64:$E$88)</f>
        <v>0</v>
      </c>
      <c r="F46" s="104">
        <f>SUMIF('1) Tableau budgétaire 1'!$M$64:$M$88,LEFT($C46,1),'1) Tableau budgétaire 1'!$F$64:$F$88)</f>
        <v>0</v>
      </c>
      <c r="G46" s="68">
        <f t="shared" si="5"/>
        <v>0</v>
      </c>
      <c r="N46" s="59"/>
    </row>
    <row r="47" spans="3:14" x14ac:dyDescent="0.35">
      <c r="C47" s="62" t="s">
        <v>19</v>
      </c>
      <c r="D47" s="74">
        <f t="shared" ref="D47:F47" si="6">SUM(D40:D46)</f>
        <v>167430.69</v>
      </c>
      <c r="E47" s="74">
        <f t="shared" si="6"/>
        <v>0</v>
      </c>
      <c r="F47" s="74">
        <f t="shared" si="6"/>
        <v>0</v>
      </c>
      <c r="G47" s="68">
        <f t="shared" si="5"/>
        <v>167430.69</v>
      </c>
      <c r="N47" s="59"/>
    </row>
    <row r="48" spans="3:14" s="61" customFormat="1" x14ac:dyDescent="0.35">
      <c r="C48" s="75"/>
      <c r="D48" s="76"/>
      <c r="E48" s="76"/>
      <c r="F48" s="76"/>
      <c r="G48" s="77"/>
    </row>
    <row r="49" spans="2:14" x14ac:dyDescent="0.35">
      <c r="C49" s="418" t="s">
        <v>444</v>
      </c>
      <c r="D49" s="419"/>
      <c r="E49" s="419"/>
      <c r="F49" s="419"/>
      <c r="G49" s="420"/>
      <c r="N49" s="59"/>
    </row>
    <row r="50" spans="2:14" ht="20.25" customHeight="1" thickBot="1" x14ac:dyDescent="0.4">
      <c r="C50" s="71" t="s">
        <v>445</v>
      </c>
      <c r="D50" s="72">
        <f>'1) Tableau budgétaire 1'!D101</f>
        <v>0</v>
      </c>
      <c r="E50" s="72">
        <f>'1) Tableau budgétaire 1'!E101</f>
        <v>0</v>
      </c>
      <c r="F50" s="72">
        <f>'1) Tableau budgétaire 1'!F101</f>
        <v>0</v>
      </c>
      <c r="G50" s="73">
        <f t="shared" ref="G50:G58" si="7">SUM(D50:F50)</f>
        <v>0</v>
      </c>
      <c r="N50" s="59"/>
    </row>
    <row r="51" spans="2:14" x14ac:dyDescent="0.35">
      <c r="C51" s="69" t="s">
        <v>433</v>
      </c>
      <c r="D51" s="104">
        <f>SUMIF('1) Tableau budgétaire 1'!$M$91:$M$100,LEFT($C51,1),'1) Tableau budgétaire 1'!$D$91:$D$100)</f>
        <v>0</v>
      </c>
      <c r="E51" s="104">
        <f>SUMIF('1) Tableau budgétaire 1'!$M$91:$M$100,LEFT($C51,1),'1) Tableau budgétaire 1'!$E$91:$E$100)</f>
        <v>0</v>
      </c>
      <c r="F51" s="104">
        <f>SUMIF('1) Tableau budgétaire 1'!$M$91:$M$100,LEFT($C51,1),'1) Tableau budgétaire 1'!$F$91:$F$100)</f>
        <v>0</v>
      </c>
      <c r="G51" s="70">
        <f t="shared" si="7"/>
        <v>0</v>
      </c>
      <c r="N51" s="59"/>
    </row>
    <row r="52" spans="2:14" ht="15.75" customHeight="1" x14ac:dyDescent="0.35">
      <c r="C52" s="57" t="s">
        <v>434</v>
      </c>
      <c r="D52" s="104">
        <f>SUMIF('1) Tableau budgétaire 1'!$M$91:$M$100,LEFT($C52,1),'1) Tableau budgétaire 1'!$D$91:$D$100)</f>
        <v>0</v>
      </c>
      <c r="E52" s="104">
        <f>SUMIF('1) Tableau budgétaire 1'!$M$91:$M$100,LEFT($C52,1),'1) Tableau budgétaire 1'!$E$91:$E$100)</f>
        <v>0</v>
      </c>
      <c r="F52" s="104">
        <f>SUMIF('1) Tableau budgétaire 1'!$M$91:$M$100,LEFT($C52,1),'1) Tableau budgétaire 1'!$F$91:$F$100)</f>
        <v>0</v>
      </c>
      <c r="G52" s="68">
        <f t="shared" si="7"/>
        <v>0</v>
      </c>
      <c r="N52" s="59"/>
    </row>
    <row r="53" spans="2:14" ht="32.25" customHeight="1" x14ac:dyDescent="0.35">
      <c r="C53" s="57" t="s">
        <v>435</v>
      </c>
      <c r="D53" s="104">
        <f>SUMIF('1) Tableau budgétaire 1'!$M$91:$M$100,LEFT($C53,1),'1) Tableau budgétaire 1'!$D$91:$D$100)</f>
        <v>0</v>
      </c>
      <c r="E53" s="104">
        <f>SUMIF('1) Tableau budgétaire 1'!$M$91:$M$100,LEFT($C53,1),'1) Tableau budgétaire 1'!$E$91:$E$100)</f>
        <v>0</v>
      </c>
      <c r="F53" s="104">
        <f>SUMIF('1) Tableau budgétaire 1'!$M$91:$M$100,LEFT($C53,1),'1) Tableau budgétaire 1'!$F$91:$F$100)</f>
        <v>0</v>
      </c>
      <c r="G53" s="68">
        <f t="shared" si="7"/>
        <v>0</v>
      </c>
      <c r="N53" s="59"/>
    </row>
    <row r="54" spans="2:14" s="61" customFormat="1" x14ac:dyDescent="0.35">
      <c r="C54" s="58" t="s">
        <v>436</v>
      </c>
      <c r="D54" s="104">
        <f>SUMIF('1) Tableau budgétaire 1'!$M$91:$M$100,LEFT($C54,1),'1) Tableau budgétaire 1'!$D$91:$D$100)</f>
        <v>0</v>
      </c>
      <c r="E54" s="104">
        <f>SUMIF('1) Tableau budgétaire 1'!$M$91:$M$100,LEFT($C54,1),'1) Tableau budgétaire 1'!$E$91:$E$100)</f>
        <v>0</v>
      </c>
      <c r="F54" s="104">
        <f>SUMIF('1) Tableau budgétaire 1'!$M$91:$M$100,LEFT($C54,1),'1) Tableau budgétaire 1'!$F$91:$F$100)</f>
        <v>0</v>
      </c>
      <c r="G54" s="68">
        <f t="shared" si="7"/>
        <v>0</v>
      </c>
    </row>
    <row r="55" spans="2:14" x14ac:dyDescent="0.35">
      <c r="C55" s="57" t="s">
        <v>437</v>
      </c>
      <c r="D55" s="104">
        <f>SUMIF('1) Tableau budgétaire 1'!$M$91:$M$100,LEFT($C55,1),'1) Tableau budgétaire 1'!$D$91:$D$100)</f>
        <v>0</v>
      </c>
      <c r="E55" s="104">
        <f>SUMIF('1) Tableau budgétaire 1'!$M$91:$M$100,LEFT($C55,1),'1) Tableau budgétaire 1'!$E$91:$E$100)</f>
        <v>0</v>
      </c>
      <c r="F55" s="104">
        <f>SUMIF('1) Tableau budgétaire 1'!$M$91:$M$100,LEFT($C55,1),'1) Tableau budgétaire 1'!$F$91:$F$100)</f>
        <v>0</v>
      </c>
      <c r="G55" s="68">
        <f t="shared" si="7"/>
        <v>0</v>
      </c>
      <c r="N55" s="59"/>
    </row>
    <row r="56" spans="2:14" x14ac:dyDescent="0.35">
      <c r="C56" s="57" t="s">
        <v>438</v>
      </c>
      <c r="D56" s="104">
        <f>SUMIF('1) Tableau budgétaire 1'!$M$91:$M$100,LEFT($C56,1),'1) Tableau budgétaire 1'!$D$91:$D$100)</f>
        <v>0</v>
      </c>
      <c r="E56" s="104">
        <f>SUMIF('1) Tableau budgétaire 1'!$M$91:$M$100,LEFT($C56,1),'1) Tableau budgétaire 1'!$E$91:$E$100)</f>
        <v>0</v>
      </c>
      <c r="F56" s="104">
        <f>SUMIF('1) Tableau budgétaire 1'!$M$91:$M$100,LEFT($C56,1),'1) Tableau budgétaire 1'!$F$91:$F$100)</f>
        <v>0</v>
      </c>
      <c r="G56" s="68">
        <f t="shared" si="7"/>
        <v>0</v>
      </c>
      <c r="N56" s="59"/>
    </row>
    <row r="57" spans="2:14" ht="31" x14ac:dyDescent="0.35">
      <c r="C57" s="57" t="s">
        <v>439</v>
      </c>
      <c r="D57" s="104">
        <f>SUMIF('1) Tableau budgétaire 1'!$M$91:$M$100,LEFT($C57,1),'1) Tableau budgétaire 1'!$D$91:$D$100)</f>
        <v>0</v>
      </c>
      <c r="E57" s="104">
        <f>SUMIF('1) Tableau budgétaire 1'!$M$91:$M$100,LEFT($C57,1),'1) Tableau budgétaire 1'!$E$91:$E$100)</f>
        <v>0</v>
      </c>
      <c r="F57" s="104">
        <f>SUMIF('1) Tableau budgétaire 1'!$M$91:$M$100,LEFT($C57,1),'1) Tableau budgétaire 1'!$F$91:$F$100)</f>
        <v>0</v>
      </c>
      <c r="G57" s="68">
        <f t="shared" si="7"/>
        <v>0</v>
      </c>
      <c r="N57" s="59"/>
    </row>
    <row r="58" spans="2:14" ht="21" customHeight="1" x14ac:dyDescent="0.35">
      <c r="C58" s="62" t="s">
        <v>19</v>
      </c>
      <c r="D58" s="74">
        <f t="shared" ref="D58:E58" si="8">SUM(D51:D57)</f>
        <v>0</v>
      </c>
      <c r="E58" s="74">
        <f t="shared" si="8"/>
        <v>0</v>
      </c>
      <c r="F58" s="74">
        <f t="shared" ref="F58" si="9">SUM(F51:F57)</f>
        <v>0</v>
      </c>
      <c r="G58" s="68">
        <f t="shared" si="7"/>
        <v>0</v>
      </c>
      <c r="N58" s="59"/>
    </row>
    <row r="59" spans="2:14" s="61" customFormat="1" ht="22.5" customHeight="1" x14ac:dyDescent="0.35">
      <c r="C59" s="78"/>
      <c r="D59" s="76"/>
      <c r="E59" s="76"/>
      <c r="F59" s="76"/>
      <c r="G59" s="77"/>
    </row>
    <row r="60" spans="2:14" x14ac:dyDescent="0.35">
      <c r="B60" s="418" t="s">
        <v>446</v>
      </c>
      <c r="C60" s="419"/>
      <c r="D60" s="419"/>
      <c r="E60" s="419"/>
      <c r="F60" s="419"/>
      <c r="G60" s="420"/>
      <c r="N60" s="59"/>
    </row>
    <row r="61" spans="2:14" x14ac:dyDescent="0.35">
      <c r="C61" s="418" t="s">
        <v>385</v>
      </c>
      <c r="D61" s="419"/>
      <c r="E61" s="419"/>
      <c r="F61" s="419"/>
      <c r="G61" s="420"/>
      <c r="N61" s="59"/>
    </row>
    <row r="62" spans="2:14" ht="24" customHeight="1" thickBot="1" x14ac:dyDescent="0.4">
      <c r="C62" s="71" t="s">
        <v>447</v>
      </c>
      <c r="D62" s="72">
        <f>'1) Tableau budgétaire 1'!D200</f>
        <v>0</v>
      </c>
      <c r="E62" s="72">
        <f>'1) Tableau budgétaire 1'!E200</f>
        <v>614999</v>
      </c>
      <c r="F62" s="72">
        <f>'1) Tableau budgétaire 1'!F200</f>
        <v>0</v>
      </c>
      <c r="G62" s="73">
        <f>SUM(D62:F62)</f>
        <v>614999</v>
      </c>
      <c r="N62" s="59"/>
    </row>
    <row r="63" spans="2:14" ht="15.75" customHeight="1" x14ac:dyDescent="0.35">
      <c r="C63" s="69" t="s">
        <v>433</v>
      </c>
      <c r="D63" s="104">
        <f>SUMIF('1) Tableau budgétaire 1'!$M$105:$M$199,LEFT($C63,1),'1) Tableau budgétaire 1'!$D$105:$D$199)</f>
        <v>0</v>
      </c>
      <c r="E63" s="104">
        <f>SUMIF('1) Tableau budgétaire 1'!$M$105:$M$199,LEFT($C63,1),'1) Tableau budgétaire 1'!$E$105:$E$199)</f>
        <v>0</v>
      </c>
      <c r="F63" s="104">
        <f>SUMIF('1) Tableau budgétaire 1'!$M$105:$M$199,LEFT($C63,1),'1) Tableau budgétaire 1'!$F$105:$F$199)</f>
        <v>0</v>
      </c>
      <c r="G63" s="70">
        <f t="shared" ref="G63:G69" si="10">SUM(D63:F63)</f>
        <v>0</v>
      </c>
      <c r="N63" s="59"/>
    </row>
    <row r="64" spans="2:14" ht="15.75" customHeight="1" x14ac:dyDescent="0.35">
      <c r="C64" s="57" t="s">
        <v>434</v>
      </c>
      <c r="D64" s="104">
        <f>SUMIF('1) Tableau budgétaire 1'!$M$105:$M$199,LEFT($C64,1),'1) Tableau budgétaire 1'!$D$105:$D$199)</f>
        <v>0</v>
      </c>
      <c r="E64" s="104">
        <f>SUMIF('1) Tableau budgétaire 1'!$M$105:$M$199,LEFT($C64,1),'1) Tableau budgétaire 1'!$E$105:$E$199)</f>
        <v>246120</v>
      </c>
      <c r="F64" s="104">
        <f>SUMIF('1) Tableau budgétaire 1'!$M$105:$M$199,LEFT($C64,1),'1) Tableau budgétaire 1'!$F$105:$F$199)</f>
        <v>0</v>
      </c>
      <c r="G64" s="68">
        <f t="shared" si="10"/>
        <v>246120</v>
      </c>
      <c r="N64" s="59"/>
    </row>
    <row r="65" spans="2:14" ht="15.75" customHeight="1" x14ac:dyDescent="0.35">
      <c r="C65" s="57" t="s">
        <v>435</v>
      </c>
      <c r="D65" s="104">
        <f>SUMIF('1) Tableau budgétaire 1'!$M$105:$M$199,LEFT($C65,1),'1) Tableau budgétaire 1'!$D$105:$D$199)</f>
        <v>0</v>
      </c>
      <c r="E65" s="104">
        <f>SUMIF('1) Tableau budgétaire 1'!$M$105:$M$199,LEFT($C65,1),'1) Tableau budgétaire 1'!$E$105:$E$199)</f>
        <v>0</v>
      </c>
      <c r="F65" s="104">
        <f>SUMIF('1) Tableau budgétaire 1'!$M$105:$M$199,LEFT($C65,1),'1) Tableau budgétaire 1'!$F$105:$F$199)</f>
        <v>0</v>
      </c>
      <c r="G65" s="68">
        <f t="shared" si="10"/>
        <v>0</v>
      </c>
      <c r="N65" s="59"/>
    </row>
    <row r="66" spans="2:14" ht="18.75" customHeight="1" x14ac:dyDescent="0.35">
      <c r="C66" s="58" t="s">
        <v>436</v>
      </c>
      <c r="D66" s="104">
        <f>SUMIF('1) Tableau budgétaire 1'!$M$105:$M$199,LEFT($C66,1),'1) Tableau budgétaire 1'!$D$105:$D$199)</f>
        <v>0</v>
      </c>
      <c r="E66" s="104">
        <f>SUMIF('1) Tableau budgétaire 1'!$M$105:$M$199,LEFT($C66,1),'1) Tableau budgétaire 1'!$E$105:$E$199)</f>
        <v>115000</v>
      </c>
      <c r="F66" s="104">
        <f>SUMIF('1) Tableau budgétaire 1'!$M$105:$M$199,LEFT($C66,1),'1) Tableau budgétaire 1'!$F$105:$F$199)</f>
        <v>0</v>
      </c>
      <c r="G66" s="68">
        <f t="shared" si="10"/>
        <v>115000</v>
      </c>
      <c r="N66" s="59"/>
    </row>
    <row r="67" spans="2:14" x14ac:dyDescent="0.35">
      <c r="C67" s="57" t="s">
        <v>437</v>
      </c>
      <c r="D67" s="104">
        <f>SUMIF('1) Tableau budgétaire 1'!$M$105:$M$199,LEFT($C67,1),'1) Tableau budgétaire 1'!$D$105:$D$199)</f>
        <v>0</v>
      </c>
      <c r="E67" s="104">
        <f>SUMIF('1) Tableau budgétaire 1'!$M$105:$M$199,LEFT($C67,1),'1) Tableau budgétaire 1'!$E$105:$E$199)</f>
        <v>25000</v>
      </c>
      <c r="F67" s="104">
        <f>SUMIF('1) Tableau budgétaire 1'!$M$105:$M$199,LEFT($C67,1),'1) Tableau budgétaire 1'!$F$105:$F$199)</f>
        <v>0</v>
      </c>
      <c r="G67" s="68">
        <f t="shared" si="10"/>
        <v>25000</v>
      </c>
      <c r="N67" s="59"/>
    </row>
    <row r="68" spans="2:14" s="61" customFormat="1" ht="21.75" customHeight="1" x14ac:dyDescent="0.35">
      <c r="B68" s="59"/>
      <c r="C68" s="57" t="s">
        <v>438</v>
      </c>
      <c r="D68" s="104">
        <f>SUMIF('1) Tableau budgétaire 1'!$M$105:$M$199,LEFT($C68,1),'1) Tableau budgétaire 1'!$D$105:$D$199)</f>
        <v>0</v>
      </c>
      <c r="E68" s="104">
        <f>SUMIF('1) Tableau budgétaire 1'!$M$105:$M$199,LEFT($C68,1),'1) Tableau budgétaire 1'!$E$105:$E$199)</f>
        <v>156879</v>
      </c>
      <c r="F68" s="104">
        <f>SUMIF('1) Tableau budgétaire 1'!$M$105:$M$199,LEFT($C68,1),'1) Tableau budgétaire 1'!$F$105:$F$199)</f>
        <v>0</v>
      </c>
      <c r="G68" s="68">
        <f t="shared" si="10"/>
        <v>156879</v>
      </c>
    </row>
    <row r="69" spans="2:14" s="61" customFormat="1" ht="31" x14ac:dyDescent="0.35">
      <c r="B69" s="59"/>
      <c r="C69" s="57" t="s">
        <v>439</v>
      </c>
      <c r="D69" s="104">
        <f>SUMIF('1) Tableau budgétaire 1'!$M$105:$M$199,LEFT($C69,1),'1) Tableau budgétaire 1'!$D$105:$D$199)</f>
        <v>0</v>
      </c>
      <c r="E69" s="104">
        <f>SUMIF('1) Tableau budgétaire 1'!$M$105:$M$199,LEFT($C69,1),'1) Tableau budgétaire 1'!$E$105:$E$199)</f>
        <v>72000</v>
      </c>
      <c r="F69" s="104">
        <f>SUMIF('1) Tableau budgétaire 1'!$M$105:$M$199,LEFT($C69,1),'1) Tableau budgétaire 1'!$F$105:$F$199)</f>
        <v>0</v>
      </c>
      <c r="G69" s="68">
        <f t="shared" si="10"/>
        <v>72000</v>
      </c>
    </row>
    <row r="70" spans="2:14" x14ac:dyDescent="0.35">
      <c r="C70" s="62" t="s">
        <v>19</v>
      </c>
      <c r="D70" s="74">
        <f>SUM(D63:D69)</f>
        <v>0</v>
      </c>
      <c r="E70" s="74">
        <f>SUM(E63:E69)</f>
        <v>614999</v>
      </c>
      <c r="F70" s="74">
        <f t="shared" ref="F70" si="11">SUM(F63:F69)</f>
        <v>0</v>
      </c>
      <c r="G70" s="68">
        <f>SUM(D70:F70)</f>
        <v>614999</v>
      </c>
      <c r="N70" s="59"/>
    </row>
    <row r="71" spans="2:14" s="61" customFormat="1" x14ac:dyDescent="0.35">
      <c r="C71" s="75"/>
      <c r="D71" s="76"/>
      <c r="E71" s="76"/>
      <c r="F71" s="76"/>
      <c r="G71" s="77"/>
    </row>
    <row r="72" spans="2:14" x14ac:dyDescent="0.35">
      <c r="B72" s="61"/>
      <c r="C72" s="418" t="s">
        <v>386</v>
      </c>
      <c r="D72" s="419"/>
      <c r="E72" s="419"/>
      <c r="F72" s="419"/>
      <c r="G72" s="420"/>
      <c r="N72" s="59"/>
    </row>
    <row r="73" spans="2:14" ht="21.75" customHeight="1" thickBot="1" x14ac:dyDescent="0.4">
      <c r="C73" s="71" t="s">
        <v>448</v>
      </c>
      <c r="D73" s="72">
        <f>'1) Tableau budgétaire 1'!D247</f>
        <v>105616.76999999999</v>
      </c>
      <c r="E73" s="72">
        <f>'1) Tableau budgétaire 1'!E247</f>
        <v>0</v>
      </c>
      <c r="F73" s="72">
        <f>'1) Tableau budgétaire 1'!F247</f>
        <v>0</v>
      </c>
      <c r="G73" s="73">
        <f t="shared" ref="G73:G81" si="12">SUM(D73:F73)</f>
        <v>105616.76999999999</v>
      </c>
      <c r="N73" s="59"/>
    </row>
    <row r="74" spans="2:14" ht="15.75" customHeight="1" x14ac:dyDescent="0.35">
      <c r="C74" s="69" t="s">
        <v>433</v>
      </c>
      <c r="D74" s="104">
        <f>SUMIF('1) Tableau budgétaire 1'!$M$202:$M$246,LEFT($C74,1),'1) Tableau budgétaire 1'!$D$202:$D$246)</f>
        <v>0</v>
      </c>
      <c r="E74" s="104">
        <f>SUMIF('1) Tableau budgétaire 1'!$M$202:$M$246,LEFT($C74,1),'1) Tableau budgétaire 1'!$E$202:$E$246)</f>
        <v>0</v>
      </c>
      <c r="F74" s="104">
        <f>SUMIF('1) Tableau budgétaire 1'!$M$202:$M$246,LEFT($C74,1),'1) Tableau budgétaire 1'!$F$202:$F$246)</f>
        <v>0</v>
      </c>
      <c r="G74" s="70">
        <f t="shared" si="12"/>
        <v>0</v>
      </c>
      <c r="N74" s="59"/>
    </row>
    <row r="75" spans="2:14" ht="15.75" customHeight="1" x14ac:dyDescent="0.35">
      <c r="C75" s="57" t="s">
        <v>434</v>
      </c>
      <c r="D75" s="104">
        <f>SUMIF('1) Tableau budgétaire 1'!$M$202:$M$246,LEFT($C75,1),'1) Tableau budgétaire 1'!$D$202:$D$246)</f>
        <v>10000</v>
      </c>
      <c r="E75" s="104">
        <f>SUMIF('1) Tableau budgétaire 1'!$M$202:$M$246,LEFT($C75,1),'1) Tableau budgétaire 1'!$E$202:$E$246)</f>
        <v>0</v>
      </c>
      <c r="F75" s="104">
        <f>SUMIF('1) Tableau budgétaire 1'!$M$202:$M$246,LEFT($C75,1),'1) Tableau budgétaire 1'!$F$202:$F$246)</f>
        <v>0</v>
      </c>
      <c r="G75" s="68">
        <f t="shared" si="12"/>
        <v>10000</v>
      </c>
      <c r="N75" s="59"/>
    </row>
    <row r="76" spans="2:14" ht="15.75" customHeight="1" x14ac:dyDescent="0.35">
      <c r="C76" s="57" t="s">
        <v>435</v>
      </c>
      <c r="D76" s="104">
        <f>SUMIF('1) Tableau budgétaire 1'!$M$202:$M$246,LEFT($C76,1),'1) Tableau budgétaire 1'!$D$202:$D$246)</f>
        <v>0</v>
      </c>
      <c r="E76" s="104">
        <f>SUMIF('1) Tableau budgétaire 1'!$M$202:$M$246,LEFT($C76,1),'1) Tableau budgétaire 1'!$E$202:$E$246)</f>
        <v>0</v>
      </c>
      <c r="F76" s="104">
        <f>SUMIF('1) Tableau budgétaire 1'!$M$202:$M$246,LEFT($C76,1),'1) Tableau budgétaire 1'!$F$202:$F$246)</f>
        <v>0</v>
      </c>
      <c r="G76" s="68">
        <f t="shared" si="12"/>
        <v>0</v>
      </c>
      <c r="N76" s="59"/>
    </row>
    <row r="77" spans="2:14" x14ac:dyDescent="0.35">
      <c r="C77" s="58" t="s">
        <v>436</v>
      </c>
      <c r="D77" s="104">
        <f>SUMIF('1) Tableau budgétaire 1'!$M$202:$M$246,LEFT($C77,1),'1) Tableau budgétaire 1'!$D$202:$D$246)</f>
        <v>7000</v>
      </c>
      <c r="E77" s="104">
        <f>SUMIF('1) Tableau budgétaire 1'!$M$202:$M$246,LEFT($C77,1),'1) Tableau budgétaire 1'!$E$202:$E$246)</f>
        <v>0</v>
      </c>
      <c r="F77" s="104">
        <f>SUMIF('1) Tableau budgétaire 1'!$M$202:$M$246,LEFT($C77,1),'1) Tableau budgétaire 1'!$F$202:$F$246)</f>
        <v>0</v>
      </c>
      <c r="G77" s="68">
        <f t="shared" si="12"/>
        <v>7000</v>
      </c>
      <c r="N77" s="59"/>
    </row>
    <row r="78" spans="2:14" x14ac:dyDescent="0.35">
      <c r="C78" s="57" t="s">
        <v>437</v>
      </c>
      <c r="D78" s="104">
        <f>SUMIF('1) Tableau budgétaire 1'!$M$202:$M$246,LEFT($C78,1),'1) Tableau budgétaire 1'!$D$202:$D$246)</f>
        <v>9500</v>
      </c>
      <c r="E78" s="104">
        <f>SUMIF('1) Tableau budgétaire 1'!$M$202:$M$246,LEFT($C78,1),'1) Tableau budgétaire 1'!$E$202:$E$246)</f>
        <v>0</v>
      </c>
      <c r="F78" s="104">
        <f>SUMIF('1) Tableau budgétaire 1'!$M$202:$M$246,LEFT($C78,1),'1) Tableau budgétaire 1'!$F$202:$F$246)</f>
        <v>0</v>
      </c>
      <c r="G78" s="68">
        <f t="shared" si="12"/>
        <v>9500</v>
      </c>
      <c r="N78" s="59"/>
    </row>
    <row r="79" spans="2:14" x14ac:dyDescent="0.35">
      <c r="C79" s="57" t="s">
        <v>438</v>
      </c>
      <c r="D79" s="104">
        <f>SUMIF('1) Tableau budgétaire 1'!$M$202:$M$246,LEFT($C79,1),'1) Tableau budgétaire 1'!$D$202:$D$246)</f>
        <v>44116.77</v>
      </c>
      <c r="E79" s="104">
        <f>SUMIF('1) Tableau budgétaire 1'!$M$202:$M$246,LEFT($C79,1),'1) Tableau budgétaire 1'!$E$202:$E$246)</f>
        <v>0</v>
      </c>
      <c r="F79" s="104">
        <f>SUMIF('1) Tableau budgétaire 1'!$M$202:$M$246,LEFT($C79,1),'1) Tableau budgétaire 1'!$F$202:$F$246)</f>
        <v>0</v>
      </c>
      <c r="G79" s="68">
        <f t="shared" si="12"/>
        <v>44116.77</v>
      </c>
      <c r="N79" s="59"/>
    </row>
    <row r="80" spans="2:14" ht="31" x14ac:dyDescent="0.35">
      <c r="C80" s="57" t="s">
        <v>439</v>
      </c>
      <c r="D80" s="104">
        <f>SUMIF('1) Tableau budgétaire 1'!$M$202:$M$246,LEFT($C80,1),'1) Tableau budgétaire 1'!$D$202:$D$246)</f>
        <v>35000</v>
      </c>
      <c r="E80" s="104">
        <f>SUMIF('1) Tableau budgétaire 1'!$M$202:$M$246,LEFT($C80,1),'1) Tableau budgétaire 1'!$E$202:$E$246)</f>
        <v>0</v>
      </c>
      <c r="F80" s="104">
        <f>SUMIF('1) Tableau budgétaire 1'!$M$202:$M$246,LEFT($C80,1),'1) Tableau budgétaire 1'!$F$202:$F$246)</f>
        <v>0</v>
      </c>
      <c r="G80" s="68">
        <f t="shared" si="12"/>
        <v>35000</v>
      </c>
      <c r="N80" s="59"/>
    </row>
    <row r="81" spans="2:14" x14ac:dyDescent="0.35">
      <c r="C81" s="62" t="s">
        <v>19</v>
      </c>
      <c r="D81" s="74">
        <f t="shared" ref="D81:E81" si="13">SUM(D74:D80)</f>
        <v>105616.76999999999</v>
      </c>
      <c r="E81" s="74">
        <f t="shared" si="13"/>
        <v>0</v>
      </c>
      <c r="F81" s="74">
        <f t="shared" ref="F81" si="14">SUM(F74:F80)</f>
        <v>0</v>
      </c>
      <c r="G81" s="68">
        <f t="shared" si="12"/>
        <v>105616.76999999999</v>
      </c>
      <c r="N81" s="59"/>
    </row>
    <row r="82" spans="2:14" s="61" customFormat="1" x14ac:dyDescent="0.35">
      <c r="C82" s="75"/>
      <c r="D82" s="76"/>
      <c r="E82" s="76"/>
      <c r="F82" s="76"/>
      <c r="G82" s="77"/>
    </row>
    <row r="83" spans="2:14" x14ac:dyDescent="0.35">
      <c r="C83" s="418" t="s">
        <v>389</v>
      </c>
      <c r="D83" s="419"/>
      <c r="E83" s="419"/>
      <c r="F83" s="419"/>
      <c r="G83" s="420"/>
      <c r="N83" s="59"/>
    </row>
    <row r="84" spans="2:14" ht="21.75" customHeight="1" thickBot="1" x14ac:dyDescent="0.4">
      <c r="B84" s="61"/>
      <c r="C84" s="71" t="s">
        <v>449</v>
      </c>
      <c r="D84" s="72">
        <f>'1) Tableau budgétaire 1'!D259</f>
        <v>0</v>
      </c>
      <c r="E84" s="72">
        <f>'1) Tableau budgétaire 1'!E259</f>
        <v>0</v>
      </c>
      <c r="F84" s="72">
        <f>'1) Tableau budgétaire 1'!F259</f>
        <v>0</v>
      </c>
      <c r="G84" s="73">
        <f t="shared" ref="G84:G92" si="15">SUM(D84:F84)</f>
        <v>0</v>
      </c>
      <c r="N84" s="59"/>
    </row>
    <row r="85" spans="2:14" ht="18" customHeight="1" x14ac:dyDescent="0.35">
      <c r="C85" s="69" t="s">
        <v>433</v>
      </c>
      <c r="D85" s="104">
        <f>SUMIF('1) Tableau budgétaire 1'!$M$249:$M$258,LEFT($C85,1),'1) Tableau budgétaire 1'!$D$249:$D$258)</f>
        <v>0</v>
      </c>
      <c r="E85" s="104">
        <f>SUMIF('1) Tableau budgétaire 1'!$M$249:$M$258,LEFT($C85,1),'1) Tableau budgétaire 1'!$E$249:$E$258)</f>
        <v>0</v>
      </c>
      <c r="F85" s="104">
        <f>SUMIF('1) Tableau budgétaire 1'!$M$249:$M$258,LEFT($C85,1),'1) Tableau budgétaire 1'!$F$249:$F$258)</f>
        <v>0</v>
      </c>
      <c r="G85" s="70">
        <f t="shared" si="15"/>
        <v>0</v>
      </c>
      <c r="N85" s="59"/>
    </row>
    <row r="86" spans="2:14" ht="15.75" customHeight="1" x14ac:dyDescent="0.35">
      <c r="C86" s="57" t="s">
        <v>434</v>
      </c>
      <c r="D86" s="104">
        <f>SUMIF('1) Tableau budgétaire 1'!$M$249:$M$258,LEFT($C86,1),'1) Tableau budgétaire 1'!$D$249:$D$258)</f>
        <v>0</v>
      </c>
      <c r="E86" s="104">
        <f>SUMIF('1) Tableau budgétaire 1'!$M$249:$M$258,LEFT($C86,1),'1) Tableau budgétaire 1'!$E$249:$E$258)</f>
        <v>0</v>
      </c>
      <c r="F86" s="104">
        <f>SUMIF('1) Tableau budgétaire 1'!$M$249:$M$258,LEFT($C86,1),'1) Tableau budgétaire 1'!$F$249:$F$258)</f>
        <v>0</v>
      </c>
      <c r="G86" s="68">
        <f t="shared" si="15"/>
        <v>0</v>
      </c>
      <c r="N86" s="59"/>
    </row>
    <row r="87" spans="2:14" s="61" customFormat="1" ht="15.75" customHeight="1" x14ac:dyDescent="0.35">
      <c r="B87" s="59"/>
      <c r="C87" s="57" t="s">
        <v>435</v>
      </c>
      <c r="D87" s="104">
        <f>SUMIF('1) Tableau budgétaire 1'!$M$249:$M$258,LEFT($C87,1),'1) Tableau budgétaire 1'!$D$249:$D$258)</f>
        <v>0</v>
      </c>
      <c r="E87" s="104">
        <f>SUMIF('1) Tableau budgétaire 1'!$M$249:$M$258,LEFT($C87,1),'1) Tableau budgétaire 1'!$E$249:$E$258)</f>
        <v>0</v>
      </c>
      <c r="F87" s="104">
        <f>SUMIF('1) Tableau budgétaire 1'!$M$249:$M$258,LEFT($C87,1),'1) Tableau budgétaire 1'!$F$249:$F$258)</f>
        <v>0</v>
      </c>
      <c r="G87" s="68">
        <f t="shared" si="15"/>
        <v>0</v>
      </c>
    </row>
    <row r="88" spans="2:14" x14ac:dyDescent="0.35">
      <c r="B88" s="61"/>
      <c r="C88" s="58" t="s">
        <v>436</v>
      </c>
      <c r="D88" s="104">
        <f>SUMIF('1) Tableau budgétaire 1'!$M$249:$M$258,LEFT($C88,1),'1) Tableau budgétaire 1'!$D$249:$D$258)</f>
        <v>0</v>
      </c>
      <c r="E88" s="104">
        <f>SUMIF('1) Tableau budgétaire 1'!$M$249:$M$258,LEFT($C88,1),'1) Tableau budgétaire 1'!$E$249:$E$258)</f>
        <v>0</v>
      </c>
      <c r="F88" s="104">
        <f>SUMIF('1) Tableau budgétaire 1'!$M$249:$M$258,LEFT($C88,1),'1) Tableau budgétaire 1'!$F$249:$F$258)</f>
        <v>0</v>
      </c>
      <c r="G88" s="68">
        <f t="shared" si="15"/>
        <v>0</v>
      </c>
      <c r="N88" s="59"/>
    </row>
    <row r="89" spans="2:14" x14ac:dyDescent="0.35">
      <c r="B89" s="61"/>
      <c r="C89" s="57" t="s">
        <v>437</v>
      </c>
      <c r="D89" s="104">
        <f>SUMIF('1) Tableau budgétaire 1'!$M$249:$M$258,LEFT($C89,1),'1) Tableau budgétaire 1'!$D$249:$D$258)</f>
        <v>0</v>
      </c>
      <c r="E89" s="104">
        <f>SUMIF('1) Tableau budgétaire 1'!$M$249:$M$258,LEFT($C89,1),'1) Tableau budgétaire 1'!$E$249:$E$258)</f>
        <v>0</v>
      </c>
      <c r="F89" s="104">
        <f>SUMIF('1) Tableau budgétaire 1'!$M$249:$M$258,LEFT($C89,1),'1) Tableau budgétaire 1'!$F$249:$F$258)</f>
        <v>0</v>
      </c>
      <c r="G89" s="68">
        <f t="shared" si="15"/>
        <v>0</v>
      </c>
      <c r="N89" s="59"/>
    </row>
    <row r="90" spans="2:14" x14ac:dyDescent="0.35">
      <c r="B90" s="61"/>
      <c r="C90" s="57" t="s">
        <v>438</v>
      </c>
      <c r="D90" s="104">
        <f>SUMIF('1) Tableau budgétaire 1'!$M$249:$M$258,LEFT($C90,1),'1) Tableau budgétaire 1'!$D$249:$D$258)</f>
        <v>0</v>
      </c>
      <c r="E90" s="104">
        <f>SUMIF('1) Tableau budgétaire 1'!$M$249:$M$258,LEFT($C90,1),'1) Tableau budgétaire 1'!$E$249:$E$258)</f>
        <v>0</v>
      </c>
      <c r="F90" s="104">
        <f>SUMIF('1) Tableau budgétaire 1'!$M$249:$M$258,LEFT($C90,1),'1) Tableau budgétaire 1'!$F$249:$F$258)</f>
        <v>0</v>
      </c>
      <c r="G90" s="68">
        <f t="shared" si="15"/>
        <v>0</v>
      </c>
      <c r="N90" s="59"/>
    </row>
    <row r="91" spans="2:14" ht="31" x14ac:dyDescent="0.35">
      <c r="C91" s="57" t="s">
        <v>439</v>
      </c>
      <c r="D91" s="104">
        <f>SUMIF('1) Tableau budgétaire 1'!$M$249:$M$258,LEFT($C91,1),'1) Tableau budgétaire 1'!$D$249:$D$258)</f>
        <v>0</v>
      </c>
      <c r="E91" s="104">
        <f>SUMIF('1) Tableau budgétaire 1'!$M$249:$M$258,LEFT($C91,1),'1) Tableau budgétaire 1'!$E$249:$E$258)</f>
        <v>0</v>
      </c>
      <c r="F91" s="104">
        <f>SUMIF('1) Tableau budgétaire 1'!$M$249:$M$258,LEFT($C91,1),'1) Tableau budgétaire 1'!$F$249:$F$258)</f>
        <v>0</v>
      </c>
      <c r="G91" s="68">
        <f t="shared" si="15"/>
        <v>0</v>
      </c>
      <c r="N91" s="59"/>
    </row>
    <row r="92" spans="2:14" x14ac:dyDescent="0.35">
      <c r="C92" s="62" t="s">
        <v>19</v>
      </c>
      <c r="D92" s="74">
        <f t="shared" ref="D92:E92" si="16">SUM(D85:D91)</f>
        <v>0</v>
      </c>
      <c r="E92" s="74">
        <f t="shared" si="16"/>
        <v>0</v>
      </c>
      <c r="F92" s="74">
        <f t="shared" ref="F92" si="17">SUM(F85:F91)</f>
        <v>0</v>
      </c>
      <c r="G92" s="68">
        <f t="shared" si="15"/>
        <v>0</v>
      </c>
      <c r="N92" s="59"/>
    </row>
    <row r="93" spans="2:14" s="61" customFormat="1" x14ac:dyDescent="0.35">
      <c r="C93" s="75"/>
      <c r="D93" s="76"/>
      <c r="E93" s="76"/>
      <c r="F93" s="76"/>
      <c r="G93" s="77"/>
    </row>
    <row r="94" spans="2:14" ht="25.5" customHeight="1" x14ac:dyDescent="0.35">
      <c r="D94" s="63"/>
      <c r="E94" s="63"/>
      <c r="F94" s="63"/>
      <c r="G94" s="63"/>
      <c r="N94" s="59"/>
    </row>
    <row r="95" spans="2:14" x14ac:dyDescent="0.35">
      <c r="B95" s="418" t="s">
        <v>450</v>
      </c>
      <c r="C95" s="419"/>
      <c r="D95" s="419"/>
      <c r="E95" s="419"/>
      <c r="F95" s="419"/>
      <c r="G95" s="420"/>
      <c r="N95" s="59"/>
    </row>
    <row r="96" spans="2:14" x14ac:dyDescent="0.35">
      <c r="C96" s="418" t="s">
        <v>393</v>
      </c>
      <c r="D96" s="419"/>
      <c r="E96" s="419"/>
      <c r="F96" s="419"/>
      <c r="G96" s="420"/>
      <c r="N96" s="59"/>
    </row>
    <row r="97" spans="3:14" ht="22.5" customHeight="1" thickBot="1" x14ac:dyDescent="0.4">
      <c r="C97" s="71" t="s">
        <v>451</v>
      </c>
      <c r="D97" s="72">
        <f>'1) Tableau budgétaire 1'!D288</f>
        <v>77000</v>
      </c>
      <c r="E97" s="72">
        <f>'1) Tableau budgétaire 1'!E288</f>
        <v>0</v>
      </c>
      <c r="F97" s="72">
        <f>'1) Tableau budgétaire 1'!F288</f>
        <v>0</v>
      </c>
      <c r="G97" s="73">
        <f>SUM(D97:F97)</f>
        <v>77000</v>
      </c>
      <c r="N97" s="59"/>
    </row>
    <row r="98" spans="3:14" x14ac:dyDescent="0.35">
      <c r="C98" s="69" t="s">
        <v>433</v>
      </c>
      <c r="D98" s="104">
        <f>SUMIF('1) Tableau budgétaire 1'!$M$263:$M$287,LEFT($C98,1),'1) Tableau budgétaire 1'!$D$263:$D$287)</f>
        <v>0</v>
      </c>
      <c r="E98" s="104">
        <f>SUMIF('1) Tableau budgétaire 1'!$M$263:$M$287,LEFT($C98,1),'1) Tableau budgétaire 1'!$E$263:$E$287)</f>
        <v>0</v>
      </c>
      <c r="F98" s="104">
        <f>SUMIF('1) Tableau budgétaire 1'!$M$263:$M$287,LEFT($C98,1),'1) Tableau budgétaire 1'!$F$263:$F$287)</f>
        <v>0</v>
      </c>
      <c r="G98" s="70">
        <f t="shared" ref="G98:G105" si="18">SUM(D98:F98)</f>
        <v>0</v>
      </c>
      <c r="N98" s="59"/>
    </row>
    <row r="99" spans="3:14" x14ac:dyDescent="0.35">
      <c r="C99" s="57" t="s">
        <v>434</v>
      </c>
      <c r="D99" s="104">
        <f>SUMIF('1) Tableau budgétaire 1'!$M$263:$M$287,LEFT($C99,1),'1) Tableau budgétaire 1'!$D$263:$D$287)</f>
        <v>0</v>
      </c>
      <c r="E99" s="104">
        <f>SUMIF('1) Tableau budgétaire 1'!$M$263:$M$287,LEFT($C99,1),'1) Tableau budgétaire 1'!$E$263:$E$287)</f>
        <v>0</v>
      </c>
      <c r="F99" s="104">
        <f>SUMIF('1) Tableau budgétaire 1'!$M$263:$M$287,LEFT($C99,1),'1) Tableau budgétaire 1'!$F$263:$F$287)</f>
        <v>0</v>
      </c>
      <c r="G99" s="68">
        <f t="shared" si="18"/>
        <v>0</v>
      </c>
      <c r="N99" s="59"/>
    </row>
    <row r="100" spans="3:14" ht="15.75" customHeight="1" x14ac:dyDescent="0.35">
      <c r="C100" s="57" t="s">
        <v>435</v>
      </c>
      <c r="D100" s="104">
        <f>SUMIF('1) Tableau budgétaire 1'!$M$263:$M$287,LEFT($C100,1),'1) Tableau budgétaire 1'!$D$263:$D$287)</f>
        <v>0</v>
      </c>
      <c r="E100" s="104">
        <f>SUMIF('1) Tableau budgétaire 1'!$M$263:$M$287,LEFT($C100,1),'1) Tableau budgétaire 1'!$E$263:$E$287)</f>
        <v>0</v>
      </c>
      <c r="F100" s="104">
        <f>SUMIF('1) Tableau budgétaire 1'!$M$263:$M$287,LEFT($C100,1),'1) Tableau budgétaire 1'!$F$263:$F$287)</f>
        <v>0</v>
      </c>
      <c r="G100" s="68">
        <f t="shared" si="18"/>
        <v>0</v>
      </c>
      <c r="N100" s="59"/>
    </row>
    <row r="101" spans="3:14" x14ac:dyDescent="0.35">
      <c r="C101" s="58" t="s">
        <v>436</v>
      </c>
      <c r="D101" s="104">
        <f>SUMIF('1) Tableau budgétaire 1'!$M$263:$M$287,LEFT($C101,1),'1) Tableau budgétaire 1'!$D$263:$D$287)</f>
        <v>45000</v>
      </c>
      <c r="E101" s="104">
        <f>SUMIF('1) Tableau budgétaire 1'!$M$263:$M$287,LEFT($C101,1),'1) Tableau budgétaire 1'!$E$263:$E$287)</f>
        <v>0</v>
      </c>
      <c r="F101" s="104">
        <f>SUMIF('1) Tableau budgétaire 1'!$M$263:$M$287,LEFT($C101,1),'1) Tableau budgétaire 1'!$F$263:$F$287)</f>
        <v>0</v>
      </c>
      <c r="G101" s="68">
        <f t="shared" si="18"/>
        <v>45000</v>
      </c>
      <c r="N101" s="59"/>
    </row>
    <row r="102" spans="3:14" x14ac:dyDescent="0.35">
      <c r="C102" s="57" t="s">
        <v>437</v>
      </c>
      <c r="D102" s="104">
        <f>SUMIF('1) Tableau budgétaire 1'!$M$263:$M$287,LEFT($C102,1),'1) Tableau budgétaire 1'!$D$263:$D$287)</f>
        <v>7000</v>
      </c>
      <c r="E102" s="104">
        <f>SUMIF('1) Tableau budgétaire 1'!$M$263:$M$287,LEFT($C102,1),'1) Tableau budgétaire 1'!$E$263:$E$287)</f>
        <v>0</v>
      </c>
      <c r="F102" s="104">
        <f>SUMIF('1) Tableau budgétaire 1'!$M$263:$M$287,LEFT($C102,1),'1) Tableau budgétaire 1'!$F$263:$F$287)</f>
        <v>0</v>
      </c>
      <c r="G102" s="68">
        <f t="shared" si="18"/>
        <v>7000</v>
      </c>
      <c r="N102" s="59"/>
    </row>
    <row r="103" spans="3:14" x14ac:dyDescent="0.35">
      <c r="C103" s="57" t="s">
        <v>438</v>
      </c>
      <c r="D103" s="104">
        <f>SUMIF('1) Tableau budgétaire 1'!$M$263:$M$287,LEFT($C103,1),'1) Tableau budgétaire 1'!$D$263:$D$287)</f>
        <v>15000</v>
      </c>
      <c r="E103" s="104">
        <f>SUMIF('1) Tableau budgétaire 1'!$M$263:$M$287,LEFT($C103,1),'1) Tableau budgétaire 1'!$E$263:$E$287)</f>
        <v>0</v>
      </c>
      <c r="F103" s="104">
        <f>SUMIF('1) Tableau budgétaire 1'!$M$263:$M$287,LEFT($C103,1),'1) Tableau budgétaire 1'!$F$263:$F$287)</f>
        <v>0</v>
      </c>
      <c r="G103" s="68">
        <f t="shared" si="18"/>
        <v>15000</v>
      </c>
      <c r="N103" s="59"/>
    </row>
    <row r="104" spans="3:14" ht="31" x14ac:dyDescent="0.35">
      <c r="C104" s="57" t="s">
        <v>439</v>
      </c>
      <c r="D104" s="104">
        <f>SUMIF('1) Tableau budgétaire 1'!$M$263:$M$287,LEFT($C104,1),'1) Tableau budgétaire 1'!$D$263:$D$287)</f>
        <v>10000</v>
      </c>
      <c r="E104" s="104">
        <f>SUMIF('1) Tableau budgétaire 1'!$M$263:$M$287,LEFT($C104,1),'1) Tableau budgétaire 1'!$E$263:$E$287)</f>
        <v>0</v>
      </c>
      <c r="F104" s="104">
        <f>SUMIF('1) Tableau budgétaire 1'!$M$263:$M$287,LEFT($C104,1),'1) Tableau budgétaire 1'!$F$263:$F$287)</f>
        <v>0</v>
      </c>
      <c r="G104" s="68">
        <f t="shared" si="18"/>
        <v>10000</v>
      </c>
      <c r="N104" s="59"/>
    </row>
    <row r="105" spans="3:14" x14ac:dyDescent="0.35">
      <c r="C105" s="62" t="s">
        <v>19</v>
      </c>
      <c r="D105" s="74">
        <f>SUM(D98:D104)</f>
        <v>77000</v>
      </c>
      <c r="E105" s="74">
        <f>SUM(E98:E104)</f>
        <v>0</v>
      </c>
      <c r="F105" s="74">
        <f t="shared" ref="F105" si="19">SUM(F98:F104)</f>
        <v>0</v>
      </c>
      <c r="G105" s="68">
        <f t="shared" si="18"/>
        <v>77000</v>
      </c>
      <c r="N105" s="59"/>
    </row>
    <row r="106" spans="3:14" s="61" customFormat="1" x14ac:dyDescent="0.35">
      <c r="C106" s="75"/>
      <c r="D106" s="76"/>
      <c r="E106" s="76"/>
      <c r="F106" s="76"/>
      <c r="G106" s="77"/>
    </row>
    <row r="107" spans="3:14" ht="15.75" customHeight="1" x14ac:dyDescent="0.35">
      <c r="C107" s="418" t="s">
        <v>452</v>
      </c>
      <c r="D107" s="419"/>
      <c r="E107" s="419"/>
      <c r="F107" s="419"/>
      <c r="G107" s="420"/>
      <c r="N107" s="59"/>
    </row>
    <row r="108" spans="3:14" ht="21.75" customHeight="1" thickBot="1" x14ac:dyDescent="0.4">
      <c r="C108" s="71" t="s">
        <v>453</v>
      </c>
      <c r="D108" s="72">
        <f>'1) Tableau budgétaire 1'!D315</f>
        <v>0</v>
      </c>
      <c r="E108" s="72">
        <f>'1) Tableau budgétaire 1'!E315</f>
        <v>73891.8</v>
      </c>
      <c r="F108" s="72">
        <f>'1) Tableau budgétaire 1'!F315</f>
        <v>0</v>
      </c>
      <c r="G108" s="73">
        <f t="shared" ref="G108:G116" si="20">SUM(D108:F108)</f>
        <v>73891.8</v>
      </c>
      <c r="N108" s="59"/>
    </row>
    <row r="109" spans="3:14" x14ac:dyDescent="0.35">
      <c r="C109" s="69" t="s">
        <v>433</v>
      </c>
      <c r="D109" s="104">
        <f>SUMIF('1) Tableau budgétaire 1'!$M$290:$M$314,LEFT($C109,1),'1) Tableau budgétaire 1'!$D$290:$D$314)</f>
        <v>0</v>
      </c>
      <c r="E109" s="104">
        <f>SUMIF('1) Tableau budgétaire 1'!$M$290:$M$314,LEFT($C109,1),'1) Tableau budgétaire 1'!$E$290:$E$314)</f>
        <v>0</v>
      </c>
      <c r="F109" s="104">
        <f>SUMIF('1) Tableau budgétaire 1'!$M$290:$M$314,LEFT($C109,1),'1) Tableau budgétaire 1'!$F$290:$F$314)</f>
        <v>0</v>
      </c>
      <c r="G109" s="70">
        <f t="shared" si="20"/>
        <v>0</v>
      </c>
      <c r="N109" s="59"/>
    </row>
    <row r="110" spans="3:14" x14ac:dyDescent="0.35">
      <c r="C110" s="57" t="s">
        <v>434</v>
      </c>
      <c r="D110" s="104">
        <f>SUMIF('1) Tableau budgétaire 1'!$M$290:$M$314,LEFT($C110,1),'1) Tableau budgétaire 1'!$D$290:$D$314)</f>
        <v>0</v>
      </c>
      <c r="E110" s="104">
        <f>SUMIF('1) Tableau budgétaire 1'!$M$290:$M$314,LEFT($C110,1),'1) Tableau budgétaire 1'!$E$290:$E$314)</f>
        <v>0</v>
      </c>
      <c r="F110" s="104">
        <f>SUMIF('1) Tableau budgétaire 1'!$M$290:$M$314,LEFT($C110,1),'1) Tableau budgétaire 1'!$F$290:$F$314)</f>
        <v>0</v>
      </c>
      <c r="G110" s="68">
        <f t="shared" si="20"/>
        <v>0</v>
      </c>
      <c r="N110" s="59"/>
    </row>
    <row r="111" spans="3:14" ht="31" x14ac:dyDescent="0.35">
      <c r="C111" s="57" t="s">
        <v>435</v>
      </c>
      <c r="D111" s="104">
        <f>SUMIF('1) Tableau budgétaire 1'!$M$290:$M$314,LEFT($C111,1),'1) Tableau budgétaire 1'!$D$290:$D$314)</f>
        <v>0</v>
      </c>
      <c r="E111" s="104">
        <f>SUMIF('1) Tableau budgétaire 1'!$M$290:$M$314,LEFT($C111,1),'1) Tableau budgétaire 1'!$E$290:$E$314)</f>
        <v>0</v>
      </c>
      <c r="F111" s="104">
        <f>SUMIF('1) Tableau budgétaire 1'!$M$290:$M$314,LEFT($C111,1),'1) Tableau budgétaire 1'!$F$290:$F$314)</f>
        <v>0</v>
      </c>
      <c r="G111" s="68">
        <f t="shared" si="20"/>
        <v>0</v>
      </c>
      <c r="N111" s="59"/>
    </row>
    <row r="112" spans="3:14" x14ac:dyDescent="0.35">
      <c r="C112" s="58" t="s">
        <v>436</v>
      </c>
      <c r="D112" s="104">
        <f>SUMIF('1) Tableau budgétaire 1'!$M$290:$M$314,LEFT($C112,1),'1) Tableau budgétaire 1'!$D$290:$D$314)</f>
        <v>0</v>
      </c>
      <c r="E112" s="104">
        <f>SUMIF('1) Tableau budgétaire 1'!$M$290:$M$314,LEFT($C112,1),'1) Tableau budgétaire 1'!$E$290:$E$314)</f>
        <v>0</v>
      </c>
      <c r="F112" s="104">
        <f>SUMIF('1) Tableau budgétaire 1'!$M$290:$M$314,LEFT($C112,1),'1) Tableau budgétaire 1'!$F$290:$F$314)</f>
        <v>0</v>
      </c>
      <c r="G112" s="68">
        <f t="shared" si="20"/>
        <v>0</v>
      </c>
      <c r="N112" s="59"/>
    </row>
    <row r="113" spans="3:14" x14ac:dyDescent="0.35">
      <c r="C113" s="57" t="s">
        <v>437</v>
      </c>
      <c r="D113" s="104">
        <f>SUMIF('1) Tableau budgétaire 1'!$M$290:$M$314,LEFT($C113,1),'1) Tableau budgétaire 1'!$D$290:$D$314)</f>
        <v>0</v>
      </c>
      <c r="E113" s="104">
        <f>SUMIF('1) Tableau budgétaire 1'!$M$290:$M$314,LEFT($C113,1),'1) Tableau budgétaire 1'!$E$290:$E$314)</f>
        <v>0</v>
      </c>
      <c r="F113" s="104">
        <f>SUMIF('1) Tableau budgétaire 1'!$M$290:$M$314,LEFT($C113,1),'1) Tableau budgétaire 1'!$F$290:$F$314)</f>
        <v>0</v>
      </c>
      <c r="G113" s="68">
        <f t="shared" si="20"/>
        <v>0</v>
      </c>
      <c r="N113" s="59"/>
    </row>
    <row r="114" spans="3:14" x14ac:dyDescent="0.35">
      <c r="C114" s="57" t="s">
        <v>438</v>
      </c>
      <c r="D114" s="104">
        <f>SUMIF('1) Tableau budgétaire 1'!$M$290:$M$314,LEFT($C114,1),'1) Tableau budgétaire 1'!$D$290:$D$314)</f>
        <v>0</v>
      </c>
      <c r="E114" s="104">
        <f>SUMIF('1) Tableau budgétaire 1'!$M$290:$M$314,LEFT($C114,1),'1) Tableau budgétaire 1'!$E$290:$E$314)</f>
        <v>0</v>
      </c>
      <c r="F114" s="104">
        <f>SUMIF('1) Tableau budgétaire 1'!$M$290:$M$314,LEFT($C114,1),'1) Tableau budgétaire 1'!$F$290:$F$314)</f>
        <v>0</v>
      </c>
      <c r="G114" s="68">
        <f t="shared" si="20"/>
        <v>0</v>
      </c>
      <c r="N114" s="59"/>
    </row>
    <row r="115" spans="3:14" ht="31" x14ac:dyDescent="0.35">
      <c r="C115" s="57" t="s">
        <v>439</v>
      </c>
      <c r="D115" s="104">
        <f>SUMIF('1) Tableau budgétaire 1'!$M$290:$M$314,LEFT($C115,1),'1) Tableau budgétaire 1'!$D$290:$D$314)</f>
        <v>0</v>
      </c>
      <c r="E115" s="104">
        <f>SUMIF('1) Tableau budgétaire 1'!$M$290:$M$314,LEFT($C115,1),'1) Tableau budgétaire 1'!$E$290:$E$314)</f>
        <v>73891.8</v>
      </c>
      <c r="F115" s="104">
        <f>SUMIF('1) Tableau budgétaire 1'!$M$290:$M$314,LEFT($C115,1),'1) Tableau budgétaire 1'!$F$290:$F$314)</f>
        <v>0</v>
      </c>
      <c r="G115" s="68">
        <f t="shared" si="20"/>
        <v>73891.8</v>
      </c>
      <c r="N115" s="59"/>
    </row>
    <row r="116" spans="3:14" x14ac:dyDescent="0.35">
      <c r="C116" s="62" t="s">
        <v>19</v>
      </c>
      <c r="D116" s="74">
        <f t="shared" ref="D116:E116" si="21">SUM(D109:D115)</f>
        <v>0</v>
      </c>
      <c r="E116" s="74">
        <f t="shared" si="21"/>
        <v>73891.8</v>
      </c>
      <c r="F116" s="74">
        <f t="shared" ref="F116" si="22">SUM(F109:F115)</f>
        <v>0</v>
      </c>
      <c r="G116" s="68">
        <f t="shared" si="20"/>
        <v>73891.8</v>
      </c>
      <c r="N116" s="59"/>
    </row>
    <row r="117" spans="3:14" s="61" customFormat="1" x14ac:dyDescent="0.35">
      <c r="C117" s="75"/>
      <c r="D117" s="76"/>
      <c r="E117" s="76"/>
      <c r="F117" s="76"/>
      <c r="G117" s="77"/>
    </row>
    <row r="118" spans="3:14" x14ac:dyDescent="0.35">
      <c r="C118" s="418" t="s">
        <v>397</v>
      </c>
      <c r="D118" s="419"/>
      <c r="E118" s="419"/>
      <c r="F118" s="419"/>
      <c r="G118" s="420"/>
      <c r="N118" s="59"/>
    </row>
    <row r="119" spans="3:14" ht="21" customHeight="1" thickBot="1" x14ac:dyDescent="0.4">
      <c r="C119" s="71" t="s">
        <v>454</v>
      </c>
      <c r="D119" s="72">
        <f>'1) Tableau budgétaire 1'!D327</f>
        <v>0</v>
      </c>
      <c r="E119" s="72">
        <f>'1) Tableau budgétaire 1'!E327</f>
        <v>0</v>
      </c>
      <c r="F119" s="72">
        <f>'1) Tableau budgétaire 1'!F327</f>
        <v>0</v>
      </c>
      <c r="G119" s="73">
        <f t="shared" ref="G119:G127" si="23">SUM(D119:F119)</f>
        <v>0</v>
      </c>
      <c r="N119" s="59"/>
    </row>
    <row r="120" spans="3:14" x14ac:dyDescent="0.35">
      <c r="C120" s="69" t="s">
        <v>433</v>
      </c>
      <c r="D120" s="104">
        <f>SUMIF('1) Tableau budgétaire 1'!$M$317:$M$326,LEFT($C120,1),'1) Tableau budgétaire 1'!$D$317:$D$326)</f>
        <v>0</v>
      </c>
      <c r="E120" s="104">
        <f>SUMIF('1) Tableau budgétaire 1'!$M$317:$M$326,LEFT($C120,1),'1) Tableau budgétaire 1'!$E$317:$E$326)</f>
        <v>0</v>
      </c>
      <c r="F120" s="104">
        <f>SUMIF('1) Tableau budgétaire 1'!$M$317:$M$326,LEFT($C120,1),'1) Tableau budgétaire 1'!$F$317:$F$326)</f>
        <v>0</v>
      </c>
      <c r="G120" s="70">
        <f t="shared" si="23"/>
        <v>0</v>
      </c>
      <c r="N120" s="59"/>
    </row>
    <row r="121" spans="3:14" x14ac:dyDescent="0.35">
      <c r="C121" s="57" t="s">
        <v>434</v>
      </c>
      <c r="D121" s="104">
        <f>SUMIF('1) Tableau budgétaire 1'!$M$317:$M$326,LEFT($C121,1),'1) Tableau budgétaire 1'!$D$317:$D$326)</f>
        <v>0</v>
      </c>
      <c r="E121" s="104">
        <f>SUMIF('1) Tableau budgétaire 1'!$M$317:$M$326,LEFT($C121,1),'1) Tableau budgétaire 1'!$E$317:$E$326)</f>
        <v>0</v>
      </c>
      <c r="F121" s="104">
        <f>SUMIF('1) Tableau budgétaire 1'!$M$317:$M$326,LEFT($C121,1),'1) Tableau budgétaire 1'!$F$317:$F$326)</f>
        <v>0</v>
      </c>
      <c r="G121" s="68">
        <f t="shared" si="23"/>
        <v>0</v>
      </c>
      <c r="N121" s="59"/>
    </row>
    <row r="122" spans="3:14" ht="31" x14ac:dyDescent="0.35">
      <c r="C122" s="57" t="s">
        <v>435</v>
      </c>
      <c r="D122" s="104">
        <f>SUMIF('1) Tableau budgétaire 1'!$M$317:$M$326,LEFT($C122,1),'1) Tableau budgétaire 1'!$D$317:$D$326)</f>
        <v>0</v>
      </c>
      <c r="E122" s="104">
        <f>SUMIF('1) Tableau budgétaire 1'!$M$317:$M$326,LEFT($C122,1),'1) Tableau budgétaire 1'!$E$317:$E$326)</f>
        <v>0</v>
      </c>
      <c r="F122" s="104">
        <f>SUMIF('1) Tableau budgétaire 1'!$M$317:$M$326,LEFT($C122,1),'1) Tableau budgétaire 1'!$F$317:$F$326)</f>
        <v>0</v>
      </c>
      <c r="G122" s="68">
        <f t="shared" si="23"/>
        <v>0</v>
      </c>
      <c r="N122" s="59"/>
    </row>
    <row r="123" spans="3:14" x14ac:dyDescent="0.35">
      <c r="C123" s="58" t="s">
        <v>436</v>
      </c>
      <c r="D123" s="104">
        <f>SUMIF('1) Tableau budgétaire 1'!$M$317:$M$326,LEFT($C123,1),'1) Tableau budgétaire 1'!$D$317:$D$326)</f>
        <v>0</v>
      </c>
      <c r="E123" s="104">
        <f>SUMIF('1) Tableau budgétaire 1'!$M$317:$M$326,LEFT($C123,1),'1) Tableau budgétaire 1'!$E$317:$E$326)</f>
        <v>0</v>
      </c>
      <c r="F123" s="104">
        <f>SUMIF('1) Tableau budgétaire 1'!$M$317:$M$326,LEFT($C123,1),'1) Tableau budgétaire 1'!$F$317:$F$326)</f>
        <v>0</v>
      </c>
      <c r="G123" s="68">
        <f t="shared" si="23"/>
        <v>0</v>
      </c>
      <c r="N123" s="59"/>
    </row>
    <row r="124" spans="3:14" x14ac:dyDescent="0.35">
      <c r="C124" s="57" t="s">
        <v>437</v>
      </c>
      <c r="D124" s="104">
        <f>SUMIF('1) Tableau budgétaire 1'!$M$317:$M$326,LEFT($C124,1),'1) Tableau budgétaire 1'!$D$317:$D$326)</f>
        <v>0</v>
      </c>
      <c r="E124" s="104">
        <f>SUMIF('1) Tableau budgétaire 1'!$M$317:$M$326,LEFT($C124,1),'1) Tableau budgétaire 1'!$E$317:$E$326)</f>
        <v>0</v>
      </c>
      <c r="F124" s="104">
        <f>SUMIF('1) Tableau budgétaire 1'!$M$317:$M$326,LEFT($C124,1),'1) Tableau budgétaire 1'!$F$317:$F$326)</f>
        <v>0</v>
      </c>
      <c r="G124" s="68">
        <f t="shared" si="23"/>
        <v>0</v>
      </c>
      <c r="N124" s="59"/>
    </row>
    <row r="125" spans="3:14" x14ac:dyDescent="0.35">
      <c r="C125" s="57" t="s">
        <v>438</v>
      </c>
      <c r="D125" s="104">
        <f>SUMIF('1) Tableau budgétaire 1'!$M$317:$M$326,LEFT($C125,1),'1) Tableau budgétaire 1'!$D$317:$D$326)</f>
        <v>0</v>
      </c>
      <c r="E125" s="104">
        <f>SUMIF('1) Tableau budgétaire 1'!$M$317:$M$326,LEFT($C125,1),'1) Tableau budgétaire 1'!$E$317:$E$326)</f>
        <v>0</v>
      </c>
      <c r="F125" s="104">
        <f>SUMIF('1) Tableau budgétaire 1'!$M$317:$M$326,LEFT($C125,1),'1) Tableau budgétaire 1'!$F$317:$F$326)</f>
        <v>0</v>
      </c>
      <c r="G125" s="68">
        <f t="shared" si="23"/>
        <v>0</v>
      </c>
      <c r="N125" s="59"/>
    </row>
    <row r="126" spans="3:14" ht="31" x14ac:dyDescent="0.35">
      <c r="C126" s="57" t="s">
        <v>439</v>
      </c>
      <c r="D126" s="104">
        <f>SUMIF('1) Tableau budgétaire 1'!$M$317:$M$326,LEFT($C126,1),'1) Tableau budgétaire 1'!$D$317:$D$326)</f>
        <v>0</v>
      </c>
      <c r="E126" s="104">
        <f>SUMIF('1) Tableau budgétaire 1'!$M$317:$M$326,LEFT($C126,1),'1) Tableau budgétaire 1'!$E$317:$E$326)</f>
        <v>0</v>
      </c>
      <c r="F126" s="104">
        <f>SUMIF('1) Tableau budgétaire 1'!$M$317:$M$326,LEFT($C126,1),'1) Tableau budgétaire 1'!$F$317:$F$326)</f>
        <v>0</v>
      </c>
      <c r="G126" s="68">
        <f t="shared" si="23"/>
        <v>0</v>
      </c>
      <c r="N126" s="59"/>
    </row>
    <row r="127" spans="3:14" x14ac:dyDescent="0.35">
      <c r="C127" s="62" t="s">
        <v>19</v>
      </c>
      <c r="D127" s="74">
        <f t="shared" ref="D127:E127" si="24">SUM(D120:D126)</f>
        <v>0</v>
      </c>
      <c r="E127" s="74">
        <f t="shared" si="24"/>
        <v>0</v>
      </c>
      <c r="F127" s="74">
        <f t="shared" ref="F127" si="25">SUM(F120:F126)</f>
        <v>0</v>
      </c>
      <c r="G127" s="68">
        <f t="shared" si="23"/>
        <v>0</v>
      </c>
      <c r="N127" s="59"/>
    </row>
    <row r="128" spans="3:14" s="61" customFormat="1" x14ac:dyDescent="0.35">
      <c r="C128" s="75"/>
      <c r="D128" s="76"/>
      <c r="E128" s="76"/>
      <c r="F128" s="76"/>
      <c r="G128" s="77"/>
    </row>
    <row r="129" spans="2:7" s="63" customFormat="1" x14ac:dyDescent="0.35">
      <c r="C129" s="59"/>
      <c r="D129" s="61"/>
      <c r="E129" s="61"/>
      <c r="F129" s="61"/>
      <c r="G129" s="59"/>
    </row>
    <row r="130" spans="2:7" s="63" customFormat="1" x14ac:dyDescent="0.35">
      <c r="B130" s="418" t="s">
        <v>455</v>
      </c>
      <c r="C130" s="419"/>
      <c r="D130" s="419"/>
      <c r="E130" s="419"/>
      <c r="F130" s="419"/>
      <c r="G130" s="420"/>
    </row>
    <row r="131" spans="2:7" s="63" customFormat="1" x14ac:dyDescent="0.35">
      <c r="B131" s="59"/>
      <c r="C131" s="418" t="s">
        <v>400</v>
      </c>
      <c r="D131" s="419"/>
      <c r="E131" s="419"/>
      <c r="F131" s="419"/>
      <c r="G131" s="420"/>
    </row>
    <row r="132" spans="2:7" s="63" customFormat="1" ht="24" customHeight="1" thickBot="1" x14ac:dyDescent="0.4">
      <c r="B132" s="59"/>
      <c r="C132" s="71" t="s">
        <v>456</v>
      </c>
      <c r="D132" s="72">
        <f>'1) Tableau budgétaire 1'!D356</f>
        <v>26656.909</v>
      </c>
      <c r="E132" s="72">
        <f>'1) Tableau budgétaire 1'!E356</f>
        <v>0</v>
      </c>
      <c r="F132" s="72">
        <f>'1) Tableau budgétaire 1'!F356</f>
        <v>0</v>
      </c>
      <c r="G132" s="73">
        <f>SUM(D132:F132)</f>
        <v>26656.909</v>
      </c>
    </row>
    <row r="133" spans="2:7" s="63" customFormat="1" ht="24.75" customHeight="1" x14ac:dyDescent="0.35">
      <c r="B133" s="59"/>
      <c r="C133" s="69" t="s">
        <v>433</v>
      </c>
      <c r="D133" s="104">
        <f>SUMIF('1) Tableau budgétaire 1'!$M$331:$M$355,LEFT($C133,1),'1) Tableau budgétaire 1'!$D$331:$D$355)</f>
        <v>0</v>
      </c>
      <c r="E133" s="104">
        <f>SUMIF('1) Tableau budgétaire 1'!$M$331:$M$355,LEFT($C133,1),'1) Tableau budgétaire 1'!$E$331:$E$355)</f>
        <v>0</v>
      </c>
      <c r="F133" s="104">
        <f>SUMIF('1) Tableau budgétaire 1'!$M$331:$M$355,LEFT($C133,1),'1) Tableau budgétaire 1'!$F$331:$F$355)</f>
        <v>0</v>
      </c>
      <c r="G133" s="70">
        <f t="shared" ref="G133:G140" si="26">SUM(D133:F133)</f>
        <v>0</v>
      </c>
    </row>
    <row r="134" spans="2:7" s="63" customFormat="1" ht="15.75" customHeight="1" x14ac:dyDescent="0.35">
      <c r="B134" s="59"/>
      <c r="C134" s="57" t="s">
        <v>434</v>
      </c>
      <c r="D134" s="104">
        <f>SUMIF('1) Tableau budgétaire 1'!$M$331:$M$355,LEFT($C134,1),'1) Tableau budgétaire 1'!$D$331:$D$355)</f>
        <v>0</v>
      </c>
      <c r="E134" s="104">
        <f>SUMIF('1) Tableau budgétaire 1'!$M$331:$M$355,LEFT($C134,1),'1) Tableau budgétaire 1'!$E$331:$E$355)</f>
        <v>0</v>
      </c>
      <c r="F134" s="104">
        <f>SUMIF('1) Tableau budgétaire 1'!$M$331:$M$355,LEFT($C134,1),'1) Tableau budgétaire 1'!$F$331:$F$355)</f>
        <v>0</v>
      </c>
      <c r="G134" s="68">
        <f t="shared" si="26"/>
        <v>0</v>
      </c>
    </row>
    <row r="135" spans="2:7" s="63" customFormat="1" ht="15.75" customHeight="1" x14ac:dyDescent="0.35">
      <c r="B135" s="59"/>
      <c r="C135" s="57" t="s">
        <v>435</v>
      </c>
      <c r="D135" s="104">
        <f>SUMIF('1) Tableau budgétaire 1'!$M$331:$M$355,LEFT($C135,1),'1) Tableau budgétaire 1'!$D$331:$D$355)</f>
        <v>0</v>
      </c>
      <c r="E135" s="104">
        <f>SUMIF('1) Tableau budgétaire 1'!$M$331:$M$355,LEFT($C135,1),'1) Tableau budgétaire 1'!$E$331:$E$355)</f>
        <v>0</v>
      </c>
      <c r="F135" s="104">
        <f>SUMIF('1) Tableau budgétaire 1'!$M$331:$M$355,LEFT($C135,1),'1) Tableau budgétaire 1'!$F$331:$F$355)</f>
        <v>0</v>
      </c>
      <c r="G135" s="68">
        <f t="shared" si="26"/>
        <v>0</v>
      </c>
    </row>
    <row r="136" spans="2:7" s="63" customFormat="1" ht="15.75" customHeight="1" x14ac:dyDescent="0.35">
      <c r="B136" s="59"/>
      <c r="C136" s="58" t="s">
        <v>436</v>
      </c>
      <c r="D136" s="104">
        <f>SUMIF('1) Tableau budgétaire 1'!$M$331:$M$355,LEFT($C136,1),'1) Tableau budgétaire 1'!$D$331:$D$355)</f>
        <v>13943.93</v>
      </c>
      <c r="E136" s="104">
        <f>SUMIF('1) Tableau budgétaire 1'!$M$331:$M$355,LEFT($C136,1),'1) Tableau budgétaire 1'!$E$331:$E$355)</f>
        <v>0</v>
      </c>
      <c r="F136" s="104">
        <f>SUMIF('1) Tableau budgétaire 1'!$M$331:$M$355,LEFT($C136,1),'1) Tableau budgétaire 1'!$F$331:$F$355)</f>
        <v>0</v>
      </c>
      <c r="G136" s="68">
        <f t="shared" si="26"/>
        <v>13943.93</v>
      </c>
    </row>
    <row r="137" spans="2:7" s="63" customFormat="1" ht="15.75" customHeight="1" x14ac:dyDescent="0.35">
      <c r="B137" s="59"/>
      <c r="C137" s="57" t="s">
        <v>437</v>
      </c>
      <c r="D137" s="104">
        <f>SUMIF('1) Tableau budgétaire 1'!$M$331:$M$355,LEFT($C137,1),'1) Tableau budgétaire 1'!$D$331:$D$355)</f>
        <v>0</v>
      </c>
      <c r="E137" s="104">
        <f>SUMIF('1) Tableau budgétaire 1'!$M$331:$M$355,LEFT($C137,1),'1) Tableau budgétaire 1'!$E$331:$E$355)</f>
        <v>0</v>
      </c>
      <c r="F137" s="104">
        <f>SUMIF('1) Tableau budgétaire 1'!$M$331:$M$355,LEFT($C137,1),'1) Tableau budgétaire 1'!$F$331:$F$355)</f>
        <v>0</v>
      </c>
      <c r="G137" s="68">
        <f t="shared" si="26"/>
        <v>0</v>
      </c>
    </row>
    <row r="138" spans="2:7" s="63" customFormat="1" ht="15.75" customHeight="1" x14ac:dyDescent="0.35">
      <c r="B138" s="59"/>
      <c r="C138" s="57" t="s">
        <v>438</v>
      </c>
      <c r="D138" s="104">
        <f>SUMIF('1) Tableau budgétaire 1'!$M$331:$M$355,LEFT($C138,1),'1) Tableau budgétaire 1'!$D$331:$D$355)</f>
        <v>10212.978999999999</v>
      </c>
      <c r="E138" s="104">
        <f>SUMIF('1) Tableau budgétaire 1'!$M$331:$M$355,LEFT($C138,1),'1) Tableau budgétaire 1'!$E$331:$E$355)</f>
        <v>0</v>
      </c>
      <c r="F138" s="104">
        <f>SUMIF('1) Tableau budgétaire 1'!$M$331:$M$355,LEFT($C138,1),'1) Tableau budgétaire 1'!$F$331:$F$355)</f>
        <v>0</v>
      </c>
      <c r="G138" s="68">
        <f t="shared" si="26"/>
        <v>10212.978999999999</v>
      </c>
    </row>
    <row r="139" spans="2:7" s="63" customFormat="1" ht="15.75" customHeight="1" x14ac:dyDescent="0.35">
      <c r="B139" s="59"/>
      <c r="C139" s="57" t="s">
        <v>439</v>
      </c>
      <c r="D139" s="104">
        <f>SUMIF('1) Tableau budgétaire 1'!$M$331:$M$355,LEFT($C139,1),'1) Tableau budgétaire 1'!$D$331:$D$355)</f>
        <v>2500</v>
      </c>
      <c r="E139" s="104">
        <f>SUMIF('1) Tableau budgétaire 1'!$M$331:$M$355,LEFT($C139,1),'1) Tableau budgétaire 1'!$E$331:$E$355)</f>
        <v>0</v>
      </c>
      <c r="F139" s="104">
        <f>SUMIF('1) Tableau budgétaire 1'!$M$331:$M$355,LEFT($C139,1),'1) Tableau budgétaire 1'!$F$331:$F$355)</f>
        <v>0</v>
      </c>
      <c r="G139" s="68">
        <f t="shared" si="26"/>
        <v>2500</v>
      </c>
    </row>
    <row r="140" spans="2:7" s="63" customFormat="1" ht="15.75" customHeight="1" x14ac:dyDescent="0.35">
      <c r="B140" s="59"/>
      <c r="C140" s="62" t="s">
        <v>19</v>
      </c>
      <c r="D140" s="74">
        <f>SUM(D133:D139)</f>
        <v>26656.909</v>
      </c>
      <c r="E140" s="74">
        <f>SUM(E133:E139)</f>
        <v>0</v>
      </c>
      <c r="F140" s="74">
        <f t="shared" ref="F140" si="27">SUM(F133:F139)</f>
        <v>0</v>
      </c>
      <c r="G140" s="68">
        <f t="shared" si="26"/>
        <v>26656.909</v>
      </c>
    </row>
    <row r="141" spans="2:7" s="61" customFormat="1" ht="15.75" customHeight="1" x14ac:dyDescent="0.35">
      <c r="C141" s="75"/>
      <c r="D141" s="76"/>
      <c r="E141" s="76"/>
      <c r="F141" s="76"/>
      <c r="G141" s="77"/>
    </row>
    <row r="142" spans="2:7" s="63" customFormat="1" ht="15.75" customHeight="1" x14ac:dyDescent="0.35">
      <c r="C142" s="418" t="s">
        <v>457</v>
      </c>
      <c r="D142" s="419"/>
      <c r="E142" s="419"/>
      <c r="F142" s="419"/>
      <c r="G142" s="420"/>
    </row>
    <row r="143" spans="2:7" s="63" customFormat="1" ht="21" customHeight="1" thickBot="1" x14ac:dyDescent="0.4">
      <c r="C143" s="71" t="s">
        <v>458</v>
      </c>
      <c r="D143" s="72">
        <f>'1) Tableau budgétaire 1'!D383</f>
        <v>46000</v>
      </c>
      <c r="E143" s="72">
        <f>'1) Tableau budgétaire 1'!E383</f>
        <v>0</v>
      </c>
      <c r="F143" s="72">
        <f>'1) Tableau budgétaire 1'!F383</f>
        <v>0</v>
      </c>
      <c r="G143" s="73">
        <f t="shared" ref="G143:G151" si="28">SUM(D143:F143)</f>
        <v>46000</v>
      </c>
    </row>
    <row r="144" spans="2:7" s="63" customFormat="1" ht="15.75" customHeight="1" x14ac:dyDescent="0.35">
      <c r="C144" s="69" t="s">
        <v>433</v>
      </c>
      <c r="D144" s="104">
        <f>SUMIF('1) Tableau budgétaire 1'!$M$358:$M$382,LEFT($C144,1),'1) Tableau budgétaire 1'!$D$358:$D$382)</f>
        <v>0</v>
      </c>
      <c r="E144" s="104">
        <f>SUMIF('1) Tableau budgétaire 1'!$M$358:$M$382,LEFT($C144,1),'1) Tableau budgétaire 1'!$E$358:$E$382)</f>
        <v>0</v>
      </c>
      <c r="F144" s="104">
        <f>SUMIF('1) Tableau budgétaire 1'!$M$358:$M$382,LEFT($C144,1),'1) Tableau budgétaire 1'!$F$358:$F$382)</f>
        <v>0</v>
      </c>
      <c r="G144" s="70">
        <f t="shared" si="28"/>
        <v>0</v>
      </c>
    </row>
    <row r="145" spans="3:7" s="63" customFormat="1" ht="15.75" customHeight="1" x14ac:dyDescent="0.35">
      <c r="C145" s="57" t="s">
        <v>434</v>
      </c>
      <c r="D145" s="104">
        <f>SUMIF('1) Tableau budgétaire 1'!$M$358:$M$382,LEFT($C145,1),'1) Tableau budgétaire 1'!$D$358:$D$382)</f>
        <v>0</v>
      </c>
      <c r="E145" s="104">
        <f>SUMIF('1) Tableau budgétaire 1'!$M$358:$M$382,LEFT($C145,1),'1) Tableau budgétaire 1'!$E$358:$E$382)</f>
        <v>0</v>
      </c>
      <c r="F145" s="104">
        <f>SUMIF('1) Tableau budgétaire 1'!$M$358:$M$382,LEFT($C145,1),'1) Tableau budgétaire 1'!$F$358:$F$382)</f>
        <v>0</v>
      </c>
      <c r="G145" s="68">
        <f t="shared" si="28"/>
        <v>0</v>
      </c>
    </row>
    <row r="146" spans="3:7" s="63" customFormat="1" ht="15.75" customHeight="1" x14ac:dyDescent="0.35">
      <c r="C146" s="57" t="s">
        <v>435</v>
      </c>
      <c r="D146" s="104">
        <f>SUMIF('1) Tableau budgétaire 1'!$M$358:$M$382,LEFT($C146,1),'1) Tableau budgétaire 1'!$D$358:$D$382)</f>
        <v>0</v>
      </c>
      <c r="E146" s="104">
        <f>SUMIF('1) Tableau budgétaire 1'!$M$358:$M$382,LEFT($C146,1),'1) Tableau budgétaire 1'!$E$358:$E$382)</f>
        <v>0</v>
      </c>
      <c r="F146" s="104">
        <f>SUMIF('1) Tableau budgétaire 1'!$M$358:$M$382,LEFT($C146,1),'1) Tableau budgétaire 1'!$F$358:$F$382)</f>
        <v>0</v>
      </c>
      <c r="G146" s="68">
        <f t="shared" si="28"/>
        <v>0</v>
      </c>
    </row>
    <row r="147" spans="3:7" s="63" customFormat="1" ht="15.75" customHeight="1" x14ac:dyDescent="0.35">
      <c r="C147" s="58" t="s">
        <v>436</v>
      </c>
      <c r="D147" s="104">
        <f>SUMIF('1) Tableau budgétaire 1'!$M$358:$M$382,LEFT($C147,1),'1) Tableau budgétaire 1'!$D$358:$D$382)</f>
        <v>12000</v>
      </c>
      <c r="E147" s="104">
        <f>SUMIF('1) Tableau budgétaire 1'!$M$358:$M$382,LEFT($C147,1),'1) Tableau budgétaire 1'!$E$358:$E$382)</f>
        <v>0</v>
      </c>
      <c r="F147" s="104">
        <f>SUMIF('1) Tableau budgétaire 1'!$M$358:$M$382,LEFT($C147,1),'1) Tableau budgétaire 1'!$F$358:$F$382)</f>
        <v>0</v>
      </c>
      <c r="G147" s="68">
        <f>SUM(D147:F147)</f>
        <v>12000</v>
      </c>
    </row>
    <row r="148" spans="3:7" s="63" customFormat="1" ht="15.75" customHeight="1" x14ac:dyDescent="0.35">
      <c r="C148" s="57" t="s">
        <v>437</v>
      </c>
      <c r="D148" s="104">
        <f>SUMIF('1) Tableau budgétaire 1'!$M$358:$M$382,LEFT($C148,1),'1) Tableau budgétaire 1'!$D$358:$D$382)</f>
        <v>6000</v>
      </c>
      <c r="E148" s="104">
        <f>SUMIF('1) Tableau budgétaire 1'!$M$358:$M$382,LEFT($C148,1),'1) Tableau budgétaire 1'!$E$358:$E$382)</f>
        <v>0</v>
      </c>
      <c r="F148" s="104">
        <f>SUMIF('1) Tableau budgétaire 1'!$M$358:$M$382,LEFT($C148,1),'1) Tableau budgétaire 1'!$F$358:$F$382)</f>
        <v>0</v>
      </c>
      <c r="G148" s="68">
        <f t="shared" si="28"/>
        <v>6000</v>
      </c>
    </row>
    <row r="149" spans="3:7" s="63" customFormat="1" ht="15.75" customHeight="1" x14ac:dyDescent="0.35">
      <c r="C149" s="57" t="s">
        <v>438</v>
      </c>
      <c r="D149" s="104">
        <f>SUMIF('1) Tableau budgétaire 1'!$M$358:$M$382,LEFT($C149,1),'1) Tableau budgétaire 1'!$D$358:$D$382)</f>
        <v>10000</v>
      </c>
      <c r="E149" s="104">
        <f>SUMIF('1) Tableau budgétaire 1'!$M$358:$M$382,LEFT($C149,1),'1) Tableau budgétaire 1'!$E$358:$E$382)</f>
        <v>0</v>
      </c>
      <c r="F149" s="104">
        <f>SUMIF('1) Tableau budgétaire 1'!$M$358:$M$382,LEFT($C149,1),'1) Tableau budgétaire 1'!$F$358:$F$382)</f>
        <v>0</v>
      </c>
      <c r="G149" s="68">
        <f t="shared" si="28"/>
        <v>10000</v>
      </c>
    </row>
    <row r="150" spans="3:7" s="63" customFormat="1" ht="15.75" customHeight="1" x14ac:dyDescent="0.35">
      <c r="C150" s="57" t="s">
        <v>439</v>
      </c>
      <c r="D150" s="104">
        <f>SUMIF('1) Tableau budgétaire 1'!$M$358:$M$382,LEFT($C150,1),'1) Tableau budgétaire 1'!$D$358:$D$382)</f>
        <v>18000</v>
      </c>
      <c r="E150" s="104">
        <f>SUMIF('1) Tableau budgétaire 1'!$M$358:$M$382,LEFT($C150,1),'1) Tableau budgétaire 1'!$E$358:$E$382)</f>
        <v>0</v>
      </c>
      <c r="F150" s="104">
        <f>SUMIF('1) Tableau budgétaire 1'!$M$358:$M$382,LEFT($C150,1),'1) Tableau budgétaire 1'!$F$358:$F$382)</f>
        <v>0</v>
      </c>
      <c r="G150" s="68">
        <f t="shared" si="28"/>
        <v>18000</v>
      </c>
    </row>
    <row r="151" spans="3:7" s="63" customFormat="1" ht="15.75" customHeight="1" x14ac:dyDescent="0.35">
      <c r="C151" s="62" t="s">
        <v>19</v>
      </c>
      <c r="D151" s="74">
        <f t="shared" ref="D151:E151" si="29">SUM(D144:D150)</f>
        <v>46000</v>
      </c>
      <c r="E151" s="74">
        <f t="shared" si="29"/>
        <v>0</v>
      </c>
      <c r="F151" s="74">
        <f t="shared" ref="F151" si="30">SUM(F144:F150)</f>
        <v>0</v>
      </c>
      <c r="G151" s="68">
        <f t="shared" si="28"/>
        <v>46000</v>
      </c>
    </row>
    <row r="152" spans="3:7" s="61" customFormat="1" ht="15.75" customHeight="1" x14ac:dyDescent="0.35">
      <c r="C152" s="75"/>
      <c r="D152" s="76"/>
      <c r="E152" s="76"/>
      <c r="F152" s="76"/>
      <c r="G152" s="77"/>
    </row>
    <row r="153" spans="3:7" s="63" customFormat="1" ht="15.75" customHeight="1" x14ac:dyDescent="0.35">
      <c r="C153" s="418" t="s">
        <v>404</v>
      </c>
      <c r="D153" s="419"/>
      <c r="E153" s="419"/>
      <c r="F153" s="419"/>
      <c r="G153" s="420"/>
    </row>
    <row r="154" spans="3:7" s="63" customFormat="1" ht="19.5" customHeight="1" thickBot="1" x14ac:dyDescent="0.4">
      <c r="C154" s="71" t="s">
        <v>459</v>
      </c>
      <c r="D154" s="72">
        <f>'1) Tableau budgétaire 1'!D411</f>
        <v>78689.72</v>
      </c>
      <c r="E154" s="72">
        <f>'1) Tableau budgétaire 1'!E411</f>
        <v>0</v>
      </c>
      <c r="F154" s="72">
        <f>'1) Tableau budgétaire 1'!F411</f>
        <v>0</v>
      </c>
      <c r="G154" s="73">
        <f t="shared" ref="G154:G161" si="31">SUM(D154:F154)</f>
        <v>78689.72</v>
      </c>
    </row>
    <row r="155" spans="3:7" s="63" customFormat="1" ht="15.75" customHeight="1" x14ac:dyDescent="0.35">
      <c r="C155" s="69" t="s">
        <v>433</v>
      </c>
      <c r="D155" s="104">
        <f>SUMIF('1) Tableau budgétaire 1'!$M$385:$M$410,LEFT($C155,1),'1) Tableau budgétaire 1'!$D$385:$D$410)</f>
        <v>0</v>
      </c>
      <c r="E155" s="104">
        <f>SUMIF('1) Tableau budgétaire 1'!$M$385:$M$410,LEFT($C155,1),'1) Tableau budgétaire 1'!$E$385:$E$410)</f>
        <v>0</v>
      </c>
      <c r="F155" s="104">
        <f>SUMIF('1) Tableau budgétaire 1'!$M$385:$M$410,LEFT($C155,1),'1) Tableau budgétaire 1'!$F$385:$F$410)</f>
        <v>0</v>
      </c>
      <c r="G155" s="70">
        <f t="shared" si="31"/>
        <v>0</v>
      </c>
    </row>
    <row r="156" spans="3:7" s="63" customFormat="1" ht="15.75" customHeight="1" x14ac:dyDescent="0.35">
      <c r="C156" s="57" t="s">
        <v>434</v>
      </c>
      <c r="D156" s="104">
        <f>SUMIF('1) Tableau budgétaire 1'!$M$385:$M$410,LEFT($C156,1),'1) Tableau budgétaire 1'!$D$385:$D$410)</f>
        <v>0</v>
      </c>
      <c r="E156" s="104">
        <f>SUMIF('1) Tableau budgétaire 1'!$M$385:$M$410,LEFT($C156,1),'1) Tableau budgétaire 1'!$E$385:$E$410)</f>
        <v>0</v>
      </c>
      <c r="F156" s="104">
        <f>SUMIF('1) Tableau budgétaire 1'!$M$385:$M$410,LEFT($C156,1),'1) Tableau budgétaire 1'!$F$385:$F$410)</f>
        <v>0</v>
      </c>
      <c r="G156" s="68">
        <f t="shared" si="31"/>
        <v>0</v>
      </c>
    </row>
    <row r="157" spans="3:7" s="63" customFormat="1" ht="15.75" customHeight="1" x14ac:dyDescent="0.35">
      <c r="C157" s="57" t="s">
        <v>435</v>
      </c>
      <c r="D157" s="104">
        <f>SUMIF('1) Tableau budgétaire 1'!$M$385:$M$410,LEFT($C157,1),'1) Tableau budgétaire 1'!$D$385:$D$410)</f>
        <v>7500</v>
      </c>
      <c r="E157" s="104">
        <f>SUMIF('1) Tableau budgétaire 1'!$M$385:$M$410,LEFT($C157,1),'1) Tableau budgétaire 1'!$E$385:$E$410)</f>
        <v>0</v>
      </c>
      <c r="F157" s="104">
        <f>SUMIF('1) Tableau budgétaire 1'!$M$385:$M$410,LEFT($C157,1),'1) Tableau budgétaire 1'!$F$385:$F$410)</f>
        <v>0</v>
      </c>
      <c r="G157" s="68">
        <f t="shared" si="31"/>
        <v>7500</v>
      </c>
    </row>
    <row r="158" spans="3:7" s="63" customFormat="1" ht="15.75" customHeight="1" x14ac:dyDescent="0.35">
      <c r="C158" s="58" t="s">
        <v>436</v>
      </c>
      <c r="D158" s="104">
        <f>SUMIF('1) Tableau budgétaire 1'!$M$385:$M$410,LEFT($C158,1),'1) Tableau budgétaire 1'!$D$385:$D$410)</f>
        <v>31000</v>
      </c>
      <c r="E158" s="104">
        <f>SUMIF('1) Tableau budgétaire 1'!$M$385:$M$410,LEFT($C158,1),'1) Tableau budgétaire 1'!$E$385:$E$410)</f>
        <v>0</v>
      </c>
      <c r="F158" s="104">
        <f>SUMIF('1) Tableau budgétaire 1'!$M$385:$M$410,LEFT($C158,1),'1) Tableau budgétaire 1'!$F$385:$F$410)</f>
        <v>0</v>
      </c>
      <c r="G158" s="68">
        <f t="shared" si="31"/>
        <v>31000</v>
      </c>
    </row>
    <row r="159" spans="3:7" s="63" customFormat="1" ht="15.75" customHeight="1" x14ac:dyDescent="0.35">
      <c r="C159" s="57" t="s">
        <v>437</v>
      </c>
      <c r="D159" s="104">
        <f>SUMIF('1) Tableau budgétaire 1'!$M$385:$M$410,LEFT($C159,1),'1) Tableau budgétaire 1'!$D$385:$D$410)</f>
        <v>3900</v>
      </c>
      <c r="E159" s="104">
        <f>SUMIF('1) Tableau budgétaire 1'!$M$385:$M$410,LEFT($C159,1),'1) Tableau budgétaire 1'!$E$385:$E$410)</f>
        <v>0</v>
      </c>
      <c r="F159" s="104">
        <f>SUMIF('1) Tableau budgétaire 1'!$M$385:$M$410,LEFT($C159,1),'1) Tableau budgétaire 1'!$F$385:$F$410)</f>
        <v>0</v>
      </c>
      <c r="G159" s="68">
        <f t="shared" si="31"/>
        <v>3900</v>
      </c>
    </row>
    <row r="160" spans="3:7" s="63" customFormat="1" ht="15.75" customHeight="1" x14ac:dyDescent="0.35">
      <c r="C160" s="57" t="s">
        <v>438</v>
      </c>
      <c r="D160" s="104">
        <f>SUMIF('1) Tableau budgétaire 1'!$M$385:$M$410,LEFT($C160,1),'1) Tableau budgétaire 1'!$D$385:$D$410)</f>
        <v>0</v>
      </c>
      <c r="E160" s="104">
        <f>SUMIF('1) Tableau budgétaire 1'!$M$385:$M$410,LEFT($C160,1),'1) Tableau budgétaire 1'!$E$385:$E$410)</f>
        <v>0</v>
      </c>
      <c r="F160" s="104">
        <f>SUMIF('1) Tableau budgétaire 1'!$M$385:$M$410,LEFT($C160,1),'1) Tableau budgétaire 1'!$F$385:$F$410)</f>
        <v>0</v>
      </c>
      <c r="G160" s="68">
        <f t="shared" si="31"/>
        <v>0</v>
      </c>
    </row>
    <row r="161" spans="3:7" s="63" customFormat="1" ht="15.75" customHeight="1" x14ac:dyDescent="0.35">
      <c r="C161" s="57" t="s">
        <v>439</v>
      </c>
      <c r="D161" s="104">
        <f>SUMIF('1) Tableau budgétaire 1'!$M$385:$M$410,LEFT($C161,1),'1) Tableau budgétaire 1'!$D$385:$D$410)</f>
        <v>36289.72</v>
      </c>
      <c r="E161" s="104">
        <f>SUMIF('1) Tableau budgétaire 1'!$M$385:$M$410,LEFT($C161,1),'1) Tableau budgétaire 1'!$E$385:$E$410)</f>
        <v>0</v>
      </c>
      <c r="F161" s="104">
        <f>SUMIF('1) Tableau budgétaire 1'!$M$385:$M$410,LEFT($C161,1),'1) Tableau budgétaire 1'!$F$385:$F$410)</f>
        <v>0</v>
      </c>
      <c r="G161" s="68">
        <f t="shared" si="31"/>
        <v>36289.72</v>
      </c>
    </row>
    <row r="162" spans="3:7" s="63" customFormat="1" ht="15.75" customHeight="1" x14ac:dyDescent="0.35">
      <c r="C162" s="62" t="s">
        <v>19</v>
      </c>
      <c r="D162" s="74">
        <f t="shared" ref="D162:E162" si="32">SUM(D155:D161)</f>
        <v>78689.72</v>
      </c>
      <c r="E162" s="74">
        <f t="shared" si="32"/>
        <v>0</v>
      </c>
      <c r="F162" s="74">
        <f t="shared" ref="F162" si="33">SUM(F155:F161)</f>
        <v>0</v>
      </c>
      <c r="G162" s="68">
        <f>SUM(D162:F162)</f>
        <v>78689.72</v>
      </c>
    </row>
    <row r="163" spans="3:7" s="61" customFormat="1" ht="15.75" customHeight="1" x14ac:dyDescent="0.35">
      <c r="C163" s="75"/>
      <c r="D163" s="76"/>
      <c r="E163" s="76"/>
      <c r="F163" s="76"/>
      <c r="G163" s="77"/>
    </row>
    <row r="164" spans="3:7" s="63" customFormat="1" ht="15.75" customHeight="1" x14ac:dyDescent="0.35">
      <c r="C164" s="418" t="s">
        <v>406</v>
      </c>
      <c r="D164" s="419"/>
      <c r="E164" s="419"/>
      <c r="F164" s="419"/>
      <c r="G164" s="420"/>
    </row>
    <row r="165" spans="3:7" s="63" customFormat="1" ht="22.5" customHeight="1" thickBot="1" x14ac:dyDescent="0.4">
      <c r="C165" s="71" t="s">
        <v>460</v>
      </c>
      <c r="D165" s="72">
        <f>'1) Tableau budgétaire 1'!D423</f>
        <v>0</v>
      </c>
      <c r="E165" s="72">
        <f>'1) Tableau budgétaire 1'!E423</f>
        <v>0</v>
      </c>
      <c r="F165" s="72">
        <f>'1) Tableau budgétaire 1'!F423</f>
        <v>0</v>
      </c>
      <c r="G165" s="73">
        <f t="shared" ref="G165:G173" si="34">SUM(D165:F165)</f>
        <v>0</v>
      </c>
    </row>
    <row r="166" spans="3:7" s="63" customFormat="1" ht="15.75" customHeight="1" x14ac:dyDescent="0.35">
      <c r="C166" s="69" t="s">
        <v>433</v>
      </c>
      <c r="D166" s="104">
        <f>SUMIF('1) Tableau budgétaire 1'!$M$413:$M$422,LEFT($C166,1),'1) Tableau budgétaire 1'!$D$413:$D$422)</f>
        <v>0</v>
      </c>
      <c r="E166" s="104">
        <f>SUMIF('1) Tableau budgétaire 1'!$M$413:$M$422,LEFT($C166,1),'1) Tableau budgétaire 1'!$E$413:$E$422)</f>
        <v>0</v>
      </c>
      <c r="F166" s="104">
        <f>SUMIF('1) Tableau budgétaire 1'!$M$413:$M$422,LEFT($C166,1),'1) Tableau budgétaire 1'!$F$413:$F$422)</f>
        <v>0</v>
      </c>
      <c r="G166" s="70">
        <f t="shared" si="34"/>
        <v>0</v>
      </c>
    </row>
    <row r="167" spans="3:7" s="63" customFormat="1" ht="15.75" customHeight="1" x14ac:dyDescent="0.35">
      <c r="C167" s="57" t="s">
        <v>434</v>
      </c>
      <c r="D167" s="104">
        <f>SUMIF('1) Tableau budgétaire 1'!$M$413:$M$422,LEFT($C167,1),'1) Tableau budgétaire 1'!$D$413:$D$422)</f>
        <v>0</v>
      </c>
      <c r="E167" s="104">
        <f>SUMIF('1) Tableau budgétaire 1'!$M$413:$M$422,LEFT($C167,1),'1) Tableau budgétaire 1'!$E$413:$E$422)</f>
        <v>0</v>
      </c>
      <c r="F167" s="104">
        <f>SUMIF('1) Tableau budgétaire 1'!$M$413:$M$422,LEFT($C167,1),'1) Tableau budgétaire 1'!$F$413:$F$422)</f>
        <v>0</v>
      </c>
      <c r="G167" s="68">
        <f t="shared" si="34"/>
        <v>0</v>
      </c>
    </row>
    <row r="168" spans="3:7" s="63" customFormat="1" ht="15.75" customHeight="1" x14ac:dyDescent="0.35">
      <c r="C168" s="57" t="s">
        <v>435</v>
      </c>
      <c r="D168" s="104">
        <f>SUMIF('1) Tableau budgétaire 1'!$M$413:$M$422,LEFT($C168,1),'1) Tableau budgétaire 1'!$D$413:$D$422)</f>
        <v>0</v>
      </c>
      <c r="E168" s="104">
        <f>SUMIF('1) Tableau budgétaire 1'!$M$413:$M$422,LEFT($C168,1),'1) Tableau budgétaire 1'!$E$413:$E$422)</f>
        <v>0</v>
      </c>
      <c r="F168" s="104">
        <f>SUMIF('1) Tableau budgétaire 1'!$M$413:$M$422,LEFT($C168,1),'1) Tableau budgétaire 1'!$F$413:$F$422)</f>
        <v>0</v>
      </c>
      <c r="G168" s="68">
        <f t="shared" si="34"/>
        <v>0</v>
      </c>
    </row>
    <row r="169" spans="3:7" s="63" customFormat="1" ht="15.75" customHeight="1" x14ac:dyDescent="0.35">
      <c r="C169" s="58" t="s">
        <v>436</v>
      </c>
      <c r="D169" s="104">
        <f>SUMIF('1) Tableau budgétaire 1'!$M$413:$M$422,LEFT($C169,1),'1) Tableau budgétaire 1'!$D$413:$D$422)</f>
        <v>0</v>
      </c>
      <c r="E169" s="104">
        <f>SUMIF('1) Tableau budgétaire 1'!$M$413:$M$422,LEFT($C169,1),'1) Tableau budgétaire 1'!$E$413:$E$422)</f>
        <v>0</v>
      </c>
      <c r="F169" s="104">
        <f>SUMIF('1) Tableau budgétaire 1'!$M$413:$M$422,LEFT($C169,1),'1) Tableau budgétaire 1'!$F$413:$F$422)</f>
        <v>0</v>
      </c>
      <c r="G169" s="68">
        <f t="shared" si="34"/>
        <v>0</v>
      </c>
    </row>
    <row r="170" spans="3:7" s="63" customFormat="1" ht="15.75" customHeight="1" x14ac:dyDescent="0.35">
      <c r="C170" s="57" t="s">
        <v>437</v>
      </c>
      <c r="D170" s="104">
        <f>SUMIF('1) Tableau budgétaire 1'!$M$413:$M$422,LEFT($C170,1),'1) Tableau budgétaire 1'!$D$413:$D$422)</f>
        <v>0</v>
      </c>
      <c r="E170" s="104">
        <f>SUMIF('1) Tableau budgétaire 1'!$M$413:$M$422,LEFT($C170,1),'1) Tableau budgétaire 1'!$E$413:$E$422)</f>
        <v>0</v>
      </c>
      <c r="F170" s="104">
        <f>SUMIF('1) Tableau budgétaire 1'!$M$413:$M$422,LEFT($C170,1),'1) Tableau budgétaire 1'!$F$413:$F$422)</f>
        <v>0</v>
      </c>
      <c r="G170" s="68">
        <f t="shared" si="34"/>
        <v>0</v>
      </c>
    </row>
    <row r="171" spans="3:7" s="63" customFormat="1" ht="15.75" customHeight="1" x14ac:dyDescent="0.35">
      <c r="C171" s="57" t="s">
        <v>438</v>
      </c>
      <c r="D171" s="104">
        <f>SUMIF('1) Tableau budgétaire 1'!$M$413:$M$422,LEFT($C171,1),'1) Tableau budgétaire 1'!$D$413:$D$422)</f>
        <v>0</v>
      </c>
      <c r="E171" s="104">
        <f>SUMIF('1) Tableau budgétaire 1'!$M$413:$M$422,LEFT($C171,1),'1) Tableau budgétaire 1'!$E$413:$E$422)</f>
        <v>0</v>
      </c>
      <c r="F171" s="104">
        <f>SUMIF('1) Tableau budgétaire 1'!$M$413:$M$422,LEFT($C171,1),'1) Tableau budgétaire 1'!$F$413:$F$422)</f>
        <v>0</v>
      </c>
      <c r="G171" s="68">
        <f t="shared" si="34"/>
        <v>0</v>
      </c>
    </row>
    <row r="172" spans="3:7" s="63" customFormat="1" ht="15.75" customHeight="1" x14ac:dyDescent="0.35">
      <c r="C172" s="57" t="s">
        <v>439</v>
      </c>
      <c r="D172" s="104">
        <f>SUMIF('1) Tableau budgétaire 1'!$M$413:$M$422,LEFT($C172,1),'1) Tableau budgétaire 1'!$D$413:$D$422)</f>
        <v>0</v>
      </c>
      <c r="E172" s="104">
        <f>SUMIF('1) Tableau budgétaire 1'!$M$413:$M$422,LEFT($C172,1),'1) Tableau budgétaire 1'!$E$413:$E$422)</f>
        <v>0</v>
      </c>
      <c r="F172" s="104">
        <f>SUMIF('1) Tableau budgétaire 1'!$M$413:$M$422,LEFT($C172,1),'1) Tableau budgétaire 1'!$F$413:$F$422)</f>
        <v>0</v>
      </c>
      <c r="G172" s="68">
        <f t="shared" si="34"/>
        <v>0</v>
      </c>
    </row>
    <row r="173" spans="3:7" s="63" customFormat="1" ht="15.75" customHeight="1" x14ac:dyDescent="0.35">
      <c r="C173" s="62" t="s">
        <v>19</v>
      </c>
      <c r="D173" s="74">
        <f t="shared" ref="D173:E173" si="35">SUM(D166:D172)</f>
        <v>0</v>
      </c>
      <c r="E173" s="74">
        <f t="shared" si="35"/>
        <v>0</v>
      </c>
      <c r="F173" s="74">
        <f t="shared" ref="F173" si="36">SUM(F166:F172)</f>
        <v>0</v>
      </c>
      <c r="G173" s="68">
        <f t="shared" si="34"/>
        <v>0</v>
      </c>
    </row>
    <row r="174" spans="3:7" s="63" customFormat="1" ht="15.75" customHeight="1" x14ac:dyDescent="0.35">
      <c r="C174" s="59"/>
      <c r="D174" s="61"/>
      <c r="E174" s="61"/>
      <c r="F174" s="61"/>
      <c r="G174" s="59"/>
    </row>
    <row r="175" spans="3:7" s="63" customFormat="1" ht="18" customHeight="1" x14ac:dyDescent="0.35">
      <c r="C175" s="418" t="s">
        <v>462</v>
      </c>
      <c r="D175" s="419"/>
      <c r="E175" s="419"/>
      <c r="F175" s="419"/>
      <c r="G175" s="420"/>
    </row>
    <row r="176" spans="3:7" s="63" customFormat="1" ht="24" customHeight="1" thickBot="1" x14ac:dyDescent="0.4">
      <c r="C176" s="71" t="s">
        <v>463</v>
      </c>
      <c r="D176" s="72">
        <f>'1) Tableau budgétaire 1'!D447</f>
        <v>574951.70872</v>
      </c>
      <c r="E176" s="72">
        <f>'1) Tableau budgétaire 1'!E447</f>
        <v>138212</v>
      </c>
      <c r="F176" s="72">
        <f>'1) Tableau budgétaire 1'!F447</f>
        <v>0</v>
      </c>
      <c r="G176" s="73">
        <f t="shared" ref="G176:G184" si="37">SUM(D176:F176)</f>
        <v>713163.70872</v>
      </c>
    </row>
    <row r="177" spans="3:13" s="63" customFormat="1" ht="15.75" customHeight="1" x14ac:dyDescent="0.35">
      <c r="C177" s="69" t="s">
        <v>433</v>
      </c>
      <c r="D177" s="104">
        <f>SUMIF('1) Tableau budgétaire 1'!$M$426:$M$446,LEFT($C177,1),'1) Tableau budgétaire 1'!$D$426:$D$446)</f>
        <v>281221.70872</v>
      </c>
      <c r="E177" s="104">
        <f>SUMIF('1) Tableau budgétaire 1'!$M$426:$M$446,LEFT($C177,1),'1) Tableau budgétaire 1'!$E$426:$E$446)</f>
        <v>68652</v>
      </c>
      <c r="F177" s="104">
        <f>SUMIF('1) Tableau budgétaire 1'!$M$426:$M$446,LEFT($C177,1),'1) Tableau budgétaire 1'!$F$426:$F$446)</f>
        <v>0</v>
      </c>
      <c r="G177" s="70">
        <f t="shared" si="37"/>
        <v>349873.70872</v>
      </c>
    </row>
    <row r="178" spans="3:13" s="63" customFormat="1" ht="15.65" customHeight="1" x14ac:dyDescent="0.35">
      <c r="C178" s="57" t="s">
        <v>434</v>
      </c>
      <c r="D178" s="104">
        <f>SUMIF('1) Tableau budgétaire 1'!$M$426:$M$446,LEFT($C178,1),'1) Tableau budgétaire 1'!$D$426:$D$446)</f>
        <v>0</v>
      </c>
      <c r="E178" s="104">
        <f>SUMIF('1) Tableau budgétaire 1'!$M$426:$M$446,LEFT($C178,1),'1) Tableau budgétaire 1'!$E$426:$E$446)</f>
        <v>0</v>
      </c>
      <c r="F178" s="104">
        <f>SUMIF('1) Tableau budgétaire 1'!$M$426:$M$446,LEFT($C178,1),'1) Tableau budgétaire 1'!$F$426:$F$446)</f>
        <v>0</v>
      </c>
      <c r="G178" s="68">
        <f t="shared" si="37"/>
        <v>0</v>
      </c>
    </row>
    <row r="179" spans="3:13" s="63" customFormat="1" ht="15.65" customHeight="1" x14ac:dyDescent="0.35">
      <c r="C179" s="57" t="s">
        <v>435</v>
      </c>
      <c r="D179" s="104">
        <f>SUMIF('1) Tableau budgétaire 1'!$M$426:$M$446,LEFT($C179,1),'1) Tableau budgétaire 1'!$D$426:$D$446)</f>
        <v>70000</v>
      </c>
      <c r="E179" s="104">
        <f>SUMIF('1) Tableau budgétaire 1'!$M$426:$M$446,LEFT($C179,1),'1) Tableau budgétaire 1'!$E$426:$E$446)</f>
        <v>0</v>
      </c>
      <c r="F179" s="104">
        <f>SUMIF('1) Tableau budgétaire 1'!$M$426:$M$446,LEFT($C179,1),'1) Tableau budgétaire 1'!$F$426:$F$446)</f>
        <v>0</v>
      </c>
      <c r="G179" s="68">
        <f t="shared" si="37"/>
        <v>70000</v>
      </c>
    </row>
    <row r="180" spans="3:13" s="63" customFormat="1" ht="15.75" customHeight="1" x14ac:dyDescent="0.35">
      <c r="C180" s="58" t="s">
        <v>436</v>
      </c>
      <c r="D180" s="104">
        <f>SUMIF('1) Tableau budgétaire 1'!$M$426:$M$446,LEFT($C180,1),'1) Tableau budgétaire 1'!$D$426:$D$446)</f>
        <v>50000</v>
      </c>
      <c r="E180" s="104">
        <f>SUMIF('1) Tableau budgétaire 1'!$M$426:$M$446,LEFT($C180,1),'1) Tableau budgétaire 1'!$E$426:$E$446)</f>
        <v>0</v>
      </c>
      <c r="F180" s="104">
        <f>SUMIF('1) Tableau budgétaire 1'!$M$426:$M$446,LEFT($C180,1),'1) Tableau budgétaire 1'!$F$426:$F$446)</f>
        <v>0</v>
      </c>
      <c r="G180" s="68">
        <f t="shared" si="37"/>
        <v>50000</v>
      </c>
    </row>
    <row r="181" spans="3:13" s="63" customFormat="1" ht="15.75" customHeight="1" x14ac:dyDescent="0.35">
      <c r="C181" s="57" t="s">
        <v>437</v>
      </c>
      <c r="D181" s="104">
        <f>SUMIF('1) Tableau budgétaire 1'!$M$426:$M$446,LEFT($C181,1),'1) Tableau budgétaire 1'!$D$426:$D$446)</f>
        <v>0</v>
      </c>
      <c r="E181" s="104">
        <f>SUMIF('1) Tableau budgétaire 1'!$M$426:$M$446,LEFT($C181,1),'1) Tableau budgétaire 1'!$E$426:$E$446)</f>
        <v>0</v>
      </c>
      <c r="F181" s="104">
        <f>SUMIF('1) Tableau budgétaire 1'!$M$426:$M$446,LEFT($C181,1),'1) Tableau budgétaire 1'!$F$426:$F$446)</f>
        <v>0</v>
      </c>
      <c r="G181" s="68">
        <f t="shared" si="37"/>
        <v>0</v>
      </c>
    </row>
    <row r="182" spans="3:13" s="63" customFormat="1" ht="15.75" customHeight="1" x14ac:dyDescent="0.35">
      <c r="C182" s="57" t="s">
        <v>438</v>
      </c>
      <c r="D182" s="104">
        <f>SUMIF('1) Tableau budgétaire 1'!$M$426:$M$446,LEFT($C182,1),'1) Tableau budgétaire 1'!$D$426:$D$446)</f>
        <v>0</v>
      </c>
      <c r="E182" s="104">
        <f>SUMIF('1) Tableau budgétaire 1'!$M$426:$M$446,LEFT($C182,1),'1) Tableau budgétaire 1'!$E$426:$E$446)</f>
        <v>0</v>
      </c>
      <c r="F182" s="104">
        <f>SUMIF('1) Tableau budgétaire 1'!$M$426:$M$446,LEFT($C182,1),'1) Tableau budgétaire 1'!$F$426:$F$446)</f>
        <v>0</v>
      </c>
      <c r="G182" s="68">
        <f t="shared" si="37"/>
        <v>0</v>
      </c>
    </row>
    <row r="183" spans="3:13" s="63" customFormat="1" ht="15.75" customHeight="1" x14ac:dyDescent="0.35">
      <c r="C183" s="57" t="s">
        <v>439</v>
      </c>
      <c r="D183" s="104">
        <f>SUMIF('1) Tableau budgétaire 1'!$M$426:$M$446,LEFT($C183,1),'1) Tableau budgétaire 1'!$D$426:$D$446)</f>
        <v>173730</v>
      </c>
      <c r="E183" s="104">
        <f>SUMIF('1) Tableau budgétaire 1'!$M$426:$M$446,LEFT($C183,1),'1) Tableau budgétaire 1'!$E$426:$E$446)</f>
        <v>69560</v>
      </c>
      <c r="F183" s="104">
        <f>SUMIF('1) Tableau budgétaire 1'!$M$426:$M$446,LEFT($C183,1),'1) Tableau budgétaire 1'!$F$426:$F$446)</f>
        <v>0</v>
      </c>
      <c r="G183" s="68">
        <f t="shared" si="37"/>
        <v>243290</v>
      </c>
    </row>
    <row r="184" spans="3:13" s="63" customFormat="1" ht="15.75" customHeight="1" x14ac:dyDescent="0.35">
      <c r="C184" s="62" t="s">
        <v>19</v>
      </c>
      <c r="D184" s="74">
        <f t="shared" ref="D184:F184" si="38">SUM(D177:D183)</f>
        <v>574951.70872</v>
      </c>
      <c r="E184" s="74">
        <f t="shared" si="38"/>
        <v>138212</v>
      </c>
      <c r="F184" s="74">
        <f t="shared" si="38"/>
        <v>0</v>
      </c>
      <c r="G184" s="68">
        <f t="shared" si="37"/>
        <v>713163.70872</v>
      </c>
    </row>
    <row r="185" spans="3:13" s="63" customFormat="1" ht="15.75" customHeight="1" thickBot="1" x14ac:dyDescent="0.4">
      <c r="C185" s="59"/>
      <c r="D185" s="61"/>
      <c r="E185" s="61"/>
      <c r="F185" s="61"/>
      <c r="G185" s="59"/>
    </row>
    <row r="186" spans="3:13" s="63" customFormat="1" ht="19.5" customHeight="1" thickBot="1" x14ac:dyDescent="0.4">
      <c r="C186" s="349" t="s">
        <v>420</v>
      </c>
      <c r="D186" s="434"/>
      <c r="E186" s="434"/>
      <c r="F186" s="434"/>
      <c r="G186" s="435"/>
    </row>
    <row r="187" spans="3:13" s="63" customFormat="1" ht="43.5" customHeight="1" thickBot="1" x14ac:dyDescent="0.4">
      <c r="C187" s="253"/>
      <c r="D187" s="265" t="s">
        <v>515</v>
      </c>
      <c r="E187" s="266" t="s">
        <v>516</v>
      </c>
      <c r="F187" s="266" t="s">
        <v>517</v>
      </c>
      <c r="G187" s="432" t="s">
        <v>7</v>
      </c>
    </row>
    <row r="188" spans="3:13" s="63" customFormat="1" ht="19.5" customHeight="1" thickBot="1" x14ac:dyDescent="0.4">
      <c r="C188" s="242"/>
      <c r="D188" s="271" t="str">
        <f>'1) Tableau budgétaire 1'!D13</f>
        <v>PNUD</v>
      </c>
      <c r="E188" s="271" t="str">
        <f>'1) Tableau budgétaire 1'!E13</f>
        <v>FAO</v>
      </c>
      <c r="F188" s="271">
        <f>'1) Tableau budgétaire 1'!F13</f>
        <v>0</v>
      </c>
      <c r="G188" s="433"/>
    </row>
    <row r="189" spans="3:13" s="63" customFormat="1" ht="19.5" customHeight="1" x14ac:dyDescent="0.35">
      <c r="C189" s="236" t="s">
        <v>433</v>
      </c>
      <c r="D189" s="270">
        <f t="shared" ref="D189:F190" si="39">SUM(D166,D155,D144,D133,D120,D109,D98,D85,D74,D63,D51,D40,D29,D18,D177)</f>
        <v>281221.70872</v>
      </c>
      <c r="E189" s="82">
        <f>SUM(E166,E155,E144,E133,E120,E109,E98,E85,E74,E63,E51,E40,E29,E18,E177)</f>
        <v>68652</v>
      </c>
      <c r="F189" s="82">
        <f t="shared" si="39"/>
        <v>0</v>
      </c>
      <c r="G189" s="240">
        <f>SUM(D189:F189)</f>
        <v>349873.70872</v>
      </c>
      <c r="M189" s="332"/>
    </row>
    <row r="190" spans="3:13" s="63" customFormat="1" ht="34.5" customHeight="1" x14ac:dyDescent="0.35">
      <c r="C190" s="237" t="s">
        <v>434</v>
      </c>
      <c r="D190" s="258">
        <f t="shared" si="39"/>
        <v>10000</v>
      </c>
      <c r="E190" s="255">
        <f>SUM(E167,E156,E145,E134,E121,E110,E99,E86,E75,E64,E52,E41,E30,E19,E178)</f>
        <v>246120</v>
      </c>
      <c r="F190" s="255">
        <f t="shared" si="39"/>
        <v>0</v>
      </c>
      <c r="G190" s="241">
        <f>SUM(D190:F190)</f>
        <v>256120</v>
      </c>
      <c r="M190" s="332"/>
    </row>
    <row r="191" spans="3:13" s="63" customFormat="1" ht="48" customHeight="1" x14ac:dyDescent="0.35">
      <c r="C191" s="237" t="s">
        <v>435</v>
      </c>
      <c r="D191" s="258">
        <f>SUM(D168,D157,D146,D135,D122,D111,D100,D87,D76,D65,D53,D42,D31,D20,D179)</f>
        <v>77500</v>
      </c>
      <c r="E191" s="255">
        <f>SUM(E168,E157,E146,E135,E122,E111,E100,E87,E76,E65,E53,E42,E31,E20,E179)</f>
        <v>0</v>
      </c>
      <c r="F191" s="255">
        <f>SUM(F168,F157,F146,F135,F122,F111,F100,F87,F76,F65,F53,F42,F31,F20,F179)</f>
        <v>0</v>
      </c>
      <c r="G191" s="241">
        <f t="shared" ref="G191:G195" si="40">SUM(D191:F191)</f>
        <v>77500</v>
      </c>
      <c r="M191" s="332"/>
    </row>
    <row r="192" spans="3:13" s="63" customFormat="1" ht="33" customHeight="1" x14ac:dyDescent="0.35">
      <c r="C192" s="235" t="s">
        <v>436</v>
      </c>
      <c r="D192" s="258">
        <f>SUM(D169,D158,D147,D136,D123,D112,D101,D88,D77,D66,D54,D43,D32,D21,D180)</f>
        <v>158943.93</v>
      </c>
      <c r="E192" s="255">
        <f>SUM(E169,E158,E147,E136,E123,E112,E101,E88,E77,E66,E54,E43,E32,E21,E180)</f>
        <v>115000</v>
      </c>
      <c r="F192" s="255">
        <f>SUM(F169,F158,F147,F136,F123,F112,F101,F88,F77,F66,F54,F43,F32,F21,F180)</f>
        <v>0</v>
      </c>
      <c r="G192" s="241">
        <f t="shared" si="40"/>
        <v>273943.93</v>
      </c>
      <c r="M192" s="332"/>
    </row>
    <row r="193" spans="3:14" s="63" customFormat="1" ht="21" customHeight="1" x14ac:dyDescent="0.35">
      <c r="C193" s="237" t="s">
        <v>437</v>
      </c>
      <c r="D193" s="258">
        <f>SUM(D170,D159,D148,D137,D124,D113,D102,D89,D78,D67,D55,D44,D33,D22,D181)</f>
        <v>26400</v>
      </c>
      <c r="E193" s="255">
        <f>SUM(E170,E159,E148,E137,E124,E113,E102,E89,E78,E67,E55,E44,E33,E22,E181)</f>
        <v>25000</v>
      </c>
      <c r="F193" s="255">
        <f>SUM(F170,F159,F148,F137,F124,F113,F102,F89,F78,F67,F55,F44,F33,F22,F181)</f>
        <v>0</v>
      </c>
      <c r="G193" s="241">
        <f t="shared" si="40"/>
        <v>51400</v>
      </c>
      <c r="H193" s="26"/>
      <c r="I193" s="26"/>
      <c r="J193" s="26"/>
      <c r="K193" s="26"/>
      <c r="L193" s="26"/>
      <c r="M193" s="332"/>
    </row>
    <row r="194" spans="3:14" s="63" customFormat="1" ht="39.75" customHeight="1" x14ac:dyDescent="0.35">
      <c r="C194" s="237" t="s">
        <v>438</v>
      </c>
      <c r="D194" s="258">
        <f>SUM(D171,D160,D149,D138,D125,D114,D103,D90,D79,D68,D56,D45,D34,D23,D182)</f>
        <v>679760.43900000001</v>
      </c>
      <c r="E194" s="255">
        <f>SUM(E171,E160,E149,E138,E125,E114,E103,E90,E79,E68,E56,E45,E34,E23,,E182)</f>
        <v>156879</v>
      </c>
      <c r="F194" s="255">
        <f>SUM(F171,F160,F149,F138,F125,F114,F103,F90,F79,F68,F56,F45,F34,F23,F182)</f>
        <v>0</v>
      </c>
      <c r="G194" s="241">
        <f t="shared" si="40"/>
        <v>836639.43900000001</v>
      </c>
      <c r="H194" s="26"/>
      <c r="I194" s="26"/>
      <c r="J194" s="26"/>
      <c r="K194" s="26"/>
      <c r="L194" s="26"/>
      <c r="M194" s="332"/>
    </row>
    <row r="195" spans="3:14" s="63" customFormat="1" ht="34.5" customHeight="1" x14ac:dyDescent="0.35">
      <c r="C195" s="237" t="s">
        <v>439</v>
      </c>
      <c r="D195" s="258">
        <f>SUM(D172,D161,D150,D139,D126,D115,D104,D91,D80,D69,D57,D46,D35,D24,D183)</f>
        <v>275519.71999999997</v>
      </c>
      <c r="E195" s="255">
        <f>SUM(E172,E161,E150,E139,E126,E115,E104,E91,E80,E69,E57,E46,E35,E24,E183)</f>
        <v>215451.8</v>
      </c>
      <c r="F195" s="255">
        <f>SUM(F172,F161,F150,F139,F126,F115,F104,F91,F80,F69,F57,F46,F35,F24,F183)</f>
        <v>0</v>
      </c>
      <c r="G195" s="241">
        <f t="shared" si="40"/>
        <v>490971.51999999996</v>
      </c>
      <c r="H195" s="26"/>
      <c r="I195" s="26"/>
      <c r="J195" s="26"/>
      <c r="K195" s="26"/>
      <c r="L195" s="26"/>
      <c r="M195" s="332"/>
    </row>
    <row r="196" spans="3:14" s="63" customFormat="1" ht="22.5" customHeight="1" x14ac:dyDescent="0.35">
      <c r="C196" s="238" t="s">
        <v>412</v>
      </c>
      <c r="D196" s="259">
        <f>SUM(D189:D195)</f>
        <v>1509345.7977199999</v>
      </c>
      <c r="E196" s="257">
        <f>SUM(E189:E195)</f>
        <v>827102.8</v>
      </c>
      <c r="F196" s="257">
        <f t="shared" ref="F196" si="41">SUM(F189:F195)</f>
        <v>0</v>
      </c>
      <c r="G196" s="241">
        <f>SUM(D196:F196)</f>
        <v>2336448.59772</v>
      </c>
      <c r="H196" s="26"/>
      <c r="I196" s="26"/>
      <c r="J196" s="26"/>
      <c r="K196" s="26"/>
      <c r="L196" s="26"/>
      <c r="M196" s="332"/>
    </row>
    <row r="197" spans="3:14" s="63" customFormat="1" ht="22.5" customHeight="1" x14ac:dyDescent="0.35">
      <c r="C197" s="238" t="s">
        <v>413</v>
      </c>
      <c r="D197" s="259">
        <f>D196*0.07</f>
        <v>105654.2058404</v>
      </c>
      <c r="E197" s="256">
        <f>E196*0.07</f>
        <v>57897.196000000011</v>
      </c>
      <c r="F197" s="256">
        <f t="shared" ref="F197:G197" si="42">F196*0.07</f>
        <v>0</v>
      </c>
      <c r="G197" s="260">
        <f t="shared" si="42"/>
        <v>163551.40184040001</v>
      </c>
      <c r="H197" s="26"/>
      <c r="I197" s="26"/>
      <c r="J197" s="26"/>
      <c r="K197" s="26"/>
      <c r="L197" s="26"/>
      <c r="M197" s="332"/>
    </row>
    <row r="198" spans="3:14" s="63" customFormat="1" ht="22.5" customHeight="1" thickBot="1" x14ac:dyDescent="0.4">
      <c r="C198" s="254" t="s">
        <v>371</v>
      </c>
      <c r="D198" s="261">
        <f>SUM(D196:D197)</f>
        <v>1615000.0035603999</v>
      </c>
      <c r="E198" s="251">
        <f>SUM(E196:E197)</f>
        <v>884999.99600000004</v>
      </c>
      <c r="F198" s="251">
        <f t="shared" ref="F198:G198" si="43">SUM(F196:F197)</f>
        <v>0</v>
      </c>
      <c r="G198" s="252">
        <f t="shared" si="43"/>
        <v>2499999.9995603999</v>
      </c>
      <c r="H198" s="26"/>
      <c r="I198" s="26"/>
      <c r="J198" s="26"/>
      <c r="K198" s="26"/>
      <c r="L198" s="26"/>
      <c r="M198" s="332"/>
    </row>
    <row r="199" spans="3:14" s="63" customFormat="1" ht="15.75" customHeight="1" x14ac:dyDescent="0.35">
      <c r="C199" s="59"/>
      <c r="D199" s="61"/>
      <c r="E199" s="61"/>
      <c r="F199" s="61"/>
      <c r="G199" s="59"/>
      <c r="H199" s="40"/>
      <c r="I199" s="40"/>
      <c r="J199" s="40"/>
      <c r="K199" s="40"/>
      <c r="L199" s="64"/>
      <c r="M199" s="333"/>
    </row>
    <row r="200" spans="3:14" s="63" customFormat="1" ht="15.75" customHeight="1" x14ac:dyDescent="0.35">
      <c r="C200" s="59"/>
      <c r="D200" s="61"/>
      <c r="E200" s="61"/>
      <c r="F200" s="61"/>
      <c r="G200" s="59"/>
      <c r="H200" s="40"/>
      <c r="I200" s="40"/>
      <c r="J200" s="40"/>
      <c r="K200" s="40"/>
      <c r="L200" s="64"/>
      <c r="M200" s="61"/>
    </row>
    <row r="201" spans="3:14" ht="15.75" customHeight="1" x14ac:dyDescent="0.35">
      <c r="L201" s="65"/>
    </row>
    <row r="202" spans="3:14" ht="15.75" customHeight="1" x14ac:dyDescent="0.35">
      <c r="H202" s="50"/>
      <c r="I202" s="50"/>
      <c r="L202" s="65"/>
    </row>
    <row r="203" spans="3:14" ht="15.75" customHeight="1" x14ac:dyDescent="0.35">
      <c r="H203" s="50"/>
      <c r="I203" s="50"/>
      <c r="L203" s="63"/>
    </row>
    <row r="204" spans="3:14" ht="40.5" customHeight="1" x14ac:dyDescent="0.35">
      <c r="H204" s="50"/>
      <c r="I204" s="50"/>
      <c r="L204" s="66"/>
    </row>
    <row r="205" spans="3:14" ht="24.75" customHeight="1" x14ac:dyDescent="0.35">
      <c r="H205" s="50"/>
      <c r="I205" s="50"/>
      <c r="L205" s="66"/>
    </row>
    <row r="206" spans="3:14" ht="41.25" customHeight="1" x14ac:dyDescent="0.35">
      <c r="H206" s="15"/>
      <c r="I206" s="50"/>
      <c r="L206" s="66"/>
    </row>
    <row r="207" spans="3:14" ht="51.75" customHeight="1" x14ac:dyDescent="0.35">
      <c r="H207" s="15"/>
      <c r="I207" s="50"/>
      <c r="L207" s="66"/>
      <c r="N207" s="59"/>
    </row>
    <row r="208" spans="3:14" ht="42" customHeight="1" x14ac:dyDescent="0.35">
      <c r="H208" s="50"/>
      <c r="I208" s="50"/>
      <c r="L208" s="66"/>
      <c r="N208" s="59"/>
    </row>
    <row r="209" spans="3:14" s="61" customFormat="1" ht="42" customHeight="1" x14ac:dyDescent="0.35">
      <c r="C209" s="59"/>
      <c r="G209" s="59"/>
      <c r="H209" s="63"/>
      <c r="I209" s="50"/>
      <c r="J209" s="59"/>
      <c r="K209" s="59"/>
      <c r="L209" s="66"/>
      <c r="M209" s="59"/>
    </row>
    <row r="210" spans="3:14" s="61" customFormat="1" ht="42" customHeight="1" x14ac:dyDescent="0.35">
      <c r="C210" s="59"/>
      <c r="G210" s="59"/>
      <c r="H210" s="59"/>
      <c r="I210" s="50"/>
      <c r="J210" s="59"/>
      <c r="K210" s="59"/>
      <c r="L210" s="59"/>
      <c r="M210" s="59"/>
    </row>
    <row r="211" spans="3:14" s="61" customFormat="1" ht="63.75" customHeight="1" x14ac:dyDescent="0.35">
      <c r="C211" s="59"/>
      <c r="G211" s="59"/>
      <c r="H211" s="59"/>
      <c r="I211" s="65"/>
      <c r="J211" s="63"/>
      <c r="K211" s="63"/>
      <c r="L211" s="59"/>
      <c r="M211" s="59"/>
    </row>
    <row r="212" spans="3:14" s="61" customFormat="1" ht="42" customHeight="1" x14ac:dyDescent="0.35">
      <c r="C212" s="59"/>
      <c r="G212" s="59"/>
      <c r="H212" s="59"/>
      <c r="I212" s="59"/>
      <c r="J212" s="59"/>
      <c r="K212" s="59"/>
      <c r="L212" s="59"/>
      <c r="M212" s="65"/>
    </row>
    <row r="213" spans="3:14" ht="23.25" customHeight="1" x14ac:dyDescent="0.35">
      <c r="N213" s="59"/>
    </row>
    <row r="214" spans="3:14" ht="27.75" customHeight="1" x14ac:dyDescent="0.35">
      <c r="L214" s="63"/>
      <c r="N214" s="59"/>
    </row>
    <row r="215" spans="3:14" ht="55.5" customHeight="1" x14ac:dyDescent="0.35">
      <c r="N215" s="59"/>
    </row>
    <row r="216" spans="3:14" ht="57.75" customHeight="1" x14ac:dyDescent="0.35">
      <c r="M216" s="63"/>
      <c r="N216" s="59"/>
    </row>
    <row r="217" spans="3:14" ht="21.75" customHeight="1" x14ac:dyDescent="0.35">
      <c r="N217" s="59"/>
    </row>
    <row r="218" spans="3:14" ht="49.5" customHeight="1" x14ac:dyDescent="0.35">
      <c r="N218" s="59"/>
    </row>
    <row r="219" spans="3:14" ht="28.5" customHeight="1" x14ac:dyDescent="0.35">
      <c r="N219" s="59"/>
    </row>
    <row r="220" spans="3:14" ht="28.5" customHeight="1" x14ac:dyDescent="0.35">
      <c r="N220" s="59"/>
    </row>
    <row r="221" spans="3:14" ht="28.5" customHeight="1" x14ac:dyDescent="0.35">
      <c r="N221" s="59"/>
    </row>
    <row r="222" spans="3:14" ht="23.25" customHeight="1" x14ac:dyDescent="0.35">
      <c r="N222" s="65"/>
    </row>
    <row r="223" spans="3:14" ht="43.5" customHeight="1" x14ac:dyDescent="0.35">
      <c r="N223" s="65"/>
    </row>
    <row r="224" spans="3:14" ht="55.5" customHeight="1" x14ac:dyDescent="0.35">
      <c r="N224" s="59"/>
    </row>
    <row r="225" spans="3:14" ht="42.75" customHeight="1" x14ac:dyDescent="0.35">
      <c r="N225" s="65"/>
    </row>
    <row r="226" spans="3:14" ht="21.75" customHeight="1" x14ac:dyDescent="0.35">
      <c r="N226" s="65"/>
    </row>
    <row r="227" spans="3:14" ht="21.75" customHeight="1" x14ac:dyDescent="0.35">
      <c r="N227" s="65"/>
    </row>
    <row r="228" spans="3:14" s="63" customFormat="1" ht="23.25" customHeight="1" x14ac:dyDescent="0.35">
      <c r="C228" s="59"/>
      <c r="D228" s="61"/>
      <c r="E228" s="61"/>
      <c r="F228" s="61"/>
      <c r="G228" s="59"/>
      <c r="H228" s="59"/>
      <c r="I228" s="59"/>
      <c r="J228" s="59"/>
      <c r="K228" s="59"/>
      <c r="L228" s="59"/>
      <c r="M228" s="59"/>
    </row>
    <row r="229" spans="3:14" ht="23.25" customHeight="1" x14ac:dyDescent="0.35"/>
    <row r="230" spans="3:14" ht="21.75" customHeight="1" x14ac:dyDescent="0.35"/>
    <row r="231" spans="3:14" ht="16.5" customHeight="1" x14ac:dyDescent="0.35"/>
    <row r="232" spans="3:14" ht="29.25" customHeight="1" x14ac:dyDescent="0.35"/>
    <row r="233" spans="3:14" ht="24.75" customHeight="1" x14ac:dyDescent="0.35"/>
    <row r="234" spans="3:14" ht="33" customHeight="1" x14ac:dyDescent="0.35"/>
    <row r="236" spans="3:14" ht="15" customHeight="1" x14ac:dyDescent="0.35"/>
    <row r="237" spans="3:14" ht="25.5" customHeight="1" x14ac:dyDescent="0.35"/>
  </sheetData>
  <sheetProtection sheet="1" formatCells="0" formatColumns="0" formatRows="0"/>
  <mergeCells count="26">
    <mergeCell ref="C175:G175"/>
    <mergeCell ref="C6:J9"/>
    <mergeCell ref="G187:G188"/>
    <mergeCell ref="C153:G153"/>
    <mergeCell ref="C164:G164"/>
    <mergeCell ref="C142:G142"/>
    <mergeCell ref="C61:G61"/>
    <mergeCell ref="C96:G96"/>
    <mergeCell ref="C107:G107"/>
    <mergeCell ref="C118:G118"/>
    <mergeCell ref="C186:G186"/>
    <mergeCell ref="B130:G130"/>
    <mergeCell ref="C131:G131"/>
    <mergeCell ref="C72:G72"/>
    <mergeCell ref="C83:G83"/>
    <mergeCell ref="B95:G95"/>
    <mergeCell ref="C2:F2"/>
    <mergeCell ref="C11:F11"/>
    <mergeCell ref="B15:G15"/>
    <mergeCell ref="C16:G16"/>
    <mergeCell ref="B60:G60"/>
    <mergeCell ref="G13:G14"/>
    <mergeCell ref="C5:G5"/>
    <mergeCell ref="C27:G27"/>
    <mergeCell ref="C38:G38"/>
    <mergeCell ref="C49:G49"/>
  </mergeCells>
  <conditionalFormatting sqref="G25">
    <cfRule type="cellIs" dxfId="38" priority="36" operator="notEqual">
      <formula>$G$17</formula>
    </cfRule>
  </conditionalFormatting>
  <conditionalFormatting sqref="G36">
    <cfRule type="cellIs" dxfId="37" priority="35" operator="notEqual">
      <formula>$G$28</formula>
    </cfRule>
  </conditionalFormatting>
  <conditionalFormatting sqref="G58">
    <cfRule type="cellIs" dxfId="36" priority="33" operator="notEqual">
      <formula>$G$50</formula>
    </cfRule>
  </conditionalFormatting>
  <conditionalFormatting sqref="G70">
    <cfRule type="cellIs" dxfId="35" priority="32" operator="notEqual">
      <formula>$G$62</formula>
    </cfRule>
  </conditionalFormatting>
  <conditionalFormatting sqref="G81">
    <cfRule type="cellIs" dxfId="34" priority="31" operator="notEqual">
      <formula>$G$73</formula>
    </cfRule>
  </conditionalFormatting>
  <conditionalFormatting sqref="G92">
    <cfRule type="cellIs" dxfId="33" priority="30" operator="notEqual">
      <formula>$G$84</formula>
    </cfRule>
  </conditionalFormatting>
  <conditionalFormatting sqref="G105">
    <cfRule type="cellIs" dxfId="32" priority="28" operator="notEqual">
      <formula>$G$97</formula>
    </cfRule>
  </conditionalFormatting>
  <conditionalFormatting sqref="G116">
    <cfRule type="cellIs" dxfId="31" priority="27" operator="notEqual">
      <formula>$G$108</formula>
    </cfRule>
  </conditionalFormatting>
  <conditionalFormatting sqref="G127">
    <cfRule type="cellIs" dxfId="30" priority="26" operator="notEqual">
      <formula>$G$119</formula>
    </cfRule>
  </conditionalFormatting>
  <conditionalFormatting sqref="G140">
    <cfRule type="cellIs" dxfId="29" priority="24" operator="notEqual">
      <formula>$G$132</formula>
    </cfRule>
  </conditionalFormatting>
  <conditionalFormatting sqref="G151">
    <cfRule type="cellIs" dxfId="28" priority="23" operator="notEqual">
      <formula>$G$143</formula>
    </cfRule>
  </conditionalFormatting>
  <conditionalFormatting sqref="G162">
    <cfRule type="cellIs" dxfId="27" priority="22" operator="notEqual">
      <formula>$G$154</formula>
    </cfRule>
  </conditionalFormatting>
  <conditionalFormatting sqref="G173">
    <cfRule type="cellIs" dxfId="26" priority="21" operator="notEqual">
      <formula>$G$165</formula>
    </cfRule>
  </conditionalFormatting>
  <conditionalFormatting sqref="G184">
    <cfRule type="cellIs" dxfId="25" priority="20" operator="notEqual">
      <formula>$G$176</formula>
    </cfRule>
  </conditionalFormatting>
  <conditionalFormatting sqref="D25">
    <cfRule type="cellIs" dxfId="24" priority="19" operator="notEqual">
      <formula>$D$17</formula>
    </cfRule>
  </conditionalFormatting>
  <conditionalFormatting sqref="D36">
    <cfRule type="cellIs" dxfId="23" priority="18" operator="notEqual">
      <formula>$D$28</formula>
    </cfRule>
  </conditionalFormatting>
  <conditionalFormatting sqref="D47">
    <cfRule type="cellIs" dxfId="22" priority="17" operator="notEqual">
      <formula>$D$39</formula>
    </cfRule>
  </conditionalFormatting>
  <conditionalFormatting sqref="D58">
    <cfRule type="cellIs" dxfId="21" priority="16" operator="notEqual">
      <formula>$D$50</formula>
    </cfRule>
  </conditionalFormatting>
  <conditionalFormatting sqref="D70">
    <cfRule type="cellIs" dxfId="20" priority="15" operator="notEqual">
      <formula>$D$62</formula>
    </cfRule>
  </conditionalFormatting>
  <conditionalFormatting sqref="D81">
    <cfRule type="cellIs" dxfId="19" priority="14" operator="notEqual">
      <formula>$D$73</formula>
    </cfRule>
  </conditionalFormatting>
  <conditionalFormatting sqref="D92">
    <cfRule type="cellIs" dxfId="18" priority="13" operator="notEqual">
      <formula>$D$84</formula>
    </cfRule>
  </conditionalFormatting>
  <conditionalFormatting sqref="D105">
    <cfRule type="cellIs" dxfId="17" priority="11" operator="notEqual">
      <formula>$D$97</formula>
    </cfRule>
  </conditionalFormatting>
  <conditionalFormatting sqref="D116">
    <cfRule type="cellIs" dxfId="16" priority="10" operator="notEqual">
      <formula>$D$108</formula>
    </cfRule>
  </conditionalFormatting>
  <conditionalFormatting sqref="D127">
    <cfRule type="cellIs" dxfId="15" priority="9" operator="notEqual">
      <formula>$D$119</formula>
    </cfRule>
  </conditionalFormatting>
  <conditionalFormatting sqref="D140">
    <cfRule type="cellIs" dxfId="14" priority="7" operator="notEqual">
      <formula>$D$132</formula>
    </cfRule>
  </conditionalFormatting>
  <conditionalFormatting sqref="D151">
    <cfRule type="cellIs" dxfId="13" priority="6" operator="notEqual">
      <formula>$D$143</formula>
    </cfRule>
  </conditionalFormatting>
  <conditionalFormatting sqref="D162">
    <cfRule type="cellIs" dxfId="12" priority="5" operator="notEqual">
      <formula>$D$154</formula>
    </cfRule>
  </conditionalFormatting>
  <conditionalFormatting sqref="D173">
    <cfRule type="cellIs" dxfId="11" priority="4" operator="notEqual">
      <formula>$D$165</formula>
    </cfRule>
  </conditionalFormatting>
  <conditionalFormatting sqref="D184">
    <cfRule type="cellIs" dxfId="10" priority="3" operator="notEqual">
      <formula>$D$176</formula>
    </cfRule>
  </conditionalFormatting>
  <conditionalFormatting sqref="E47">
    <cfRule type="cellIs" dxfId="9" priority="2" operator="notEqual">
      <formula>$E$39</formula>
    </cfRule>
  </conditionalFormatting>
  <conditionalFormatting sqref="F47">
    <cfRule type="cellIs" dxfId="8" priority="1" operator="notEqual">
      <formula>$F$39</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72 C35 C46 C57 C69 C80 C91 C104 C115 C126 C139 C150 C161 C183 C195"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71 C34 C45 C56 C68 C79 C90 C103 C114 C125 C138 C149 C160 C182 C194" xr:uid="{00000000-0002-0000-0200-000001000000}"/>
    <dataValidation allowBlank="1" showInputMessage="1" showErrorMessage="1" prompt="Services contracted by an organization which follow the normal procurement processes." sqref="C21 C169 C32 C43 C54 C66 C77 C88 C101 C112 C123 C136 C147 C158 C180 C192" xr:uid="{00000000-0002-0000-0200-000002000000}"/>
    <dataValidation allowBlank="1" showInputMessage="1" showErrorMessage="1" prompt="Includes staff and non-staff travel paid for by the organization directly related to a project." sqref="C22 C170 C33 C44 C55 C67 C78 C89 C102 C113 C124 C137 C148 C159 C181 C193"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68 C31 C42 C53 C65 C76 C87 C100 C111 C122 C135 C146 C157 C179 C191"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67 C30 C41 C52 C64 C75 C86 C99 C110 C121 C134 C145 C156 C178 C190" xr:uid="{00000000-0002-0000-0200-000005000000}"/>
    <dataValidation allowBlank="1" showInputMessage="1" showErrorMessage="1" prompt="Includes all related staff and temporary staff costs including base salary, post adjustment and all staff entitlements." sqref="C18 C166 C29 C40 C51 C63 C74 C85 C98 C109 C120 C133 C144 C155 C177 C189" xr:uid="{00000000-0002-0000-0200-000006000000}"/>
    <dataValidation allowBlank="1" showInputMessage="1" showErrorMessage="1" prompt="Output totals must match the original total from Table 1, and will show as red if not. " sqref="G25" xr:uid="{00000000-0002-0000-0200-000007000000}"/>
  </dataValidations>
  <pageMargins left="0.7" right="0.7" top="0.75" bottom="0.75" header="0.3" footer="0.3"/>
  <pageSetup scale="74" orientation="landscape" r:id="rId1"/>
  <rowBreaks count="1" manualBreakCount="1">
    <brk id="71" max="16383" man="1"/>
  </rowBreaks>
  <ignoredErrors>
    <ignoredError sqref="D74 F6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A1:F18"/>
  <sheetViews>
    <sheetView showGridLines="0" topLeftCell="A14" workbookViewId="0">
      <selection activeCell="I9" sqref="I9"/>
    </sheetView>
  </sheetViews>
  <sheetFormatPr baseColWidth="10" defaultColWidth="8.81640625" defaultRowHeight="14.5" x14ac:dyDescent="0.35"/>
  <cols>
    <col min="1" max="1" width="9" customWidth="1"/>
    <col min="2" max="2" width="73.453125" customWidth="1"/>
  </cols>
  <sheetData>
    <row r="1" spans="1:6" x14ac:dyDescent="0.35">
      <c r="A1" s="1"/>
      <c r="B1" s="1"/>
      <c r="C1" s="1"/>
      <c r="D1" s="1"/>
    </row>
    <row r="2" spans="1:6" ht="15" thickBot="1" x14ac:dyDescent="0.4">
      <c r="A2" s="1"/>
      <c r="B2" s="1"/>
      <c r="C2" s="1"/>
      <c r="D2" s="1"/>
      <c r="E2" s="1"/>
      <c r="F2" s="1"/>
    </row>
    <row r="3" spans="1:6" ht="15" thickBot="1" x14ac:dyDescent="0.4">
      <c r="A3" s="1"/>
      <c r="B3" s="177" t="s">
        <v>424</v>
      </c>
      <c r="C3" s="1"/>
      <c r="D3" s="1"/>
    </row>
    <row r="4" spans="1:6" ht="54" customHeight="1" x14ac:dyDescent="0.35">
      <c r="A4" s="1"/>
      <c r="B4" s="178" t="s">
        <v>464</v>
      </c>
      <c r="C4" s="1"/>
      <c r="D4" s="1"/>
    </row>
    <row r="5" spans="1:6" ht="63.75" customHeight="1" x14ac:dyDescent="0.35">
      <c r="A5" s="1"/>
      <c r="B5" s="175" t="s">
        <v>428</v>
      </c>
      <c r="C5" s="1"/>
      <c r="D5" s="1"/>
    </row>
    <row r="6" spans="1:6" x14ac:dyDescent="0.35">
      <c r="A6" s="1"/>
      <c r="B6" s="175"/>
      <c r="C6" s="1"/>
      <c r="D6" s="1"/>
    </row>
    <row r="7" spans="1:6" ht="58" x14ac:dyDescent="0.35">
      <c r="A7" s="1"/>
      <c r="B7" s="174" t="s">
        <v>425</v>
      </c>
      <c r="C7" s="1"/>
      <c r="D7" s="1"/>
    </row>
    <row r="8" spans="1:6" x14ac:dyDescent="0.35">
      <c r="A8" s="1"/>
      <c r="B8" s="175"/>
      <c r="C8" s="1"/>
      <c r="D8" s="1"/>
    </row>
    <row r="9" spans="1:6" ht="72.5" x14ac:dyDescent="0.35">
      <c r="A9" s="1"/>
      <c r="B9" s="174" t="s">
        <v>465</v>
      </c>
      <c r="C9" s="1"/>
      <c r="D9" s="1"/>
    </row>
    <row r="10" spans="1:6" x14ac:dyDescent="0.35">
      <c r="A10" s="1"/>
      <c r="B10" s="175"/>
      <c r="C10" s="1"/>
      <c r="D10" s="1"/>
    </row>
    <row r="11" spans="1:6" ht="29" x14ac:dyDescent="0.35">
      <c r="A11" s="1"/>
      <c r="B11" s="175" t="s">
        <v>426</v>
      </c>
      <c r="C11" s="1"/>
      <c r="D11" s="1"/>
    </row>
    <row r="12" spans="1:6" x14ac:dyDescent="0.35">
      <c r="A12" s="1"/>
      <c r="B12" s="175"/>
      <c r="C12" s="1"/>
      <c r="D12" s="1"/>
    </row>
    <row r="13" spans="1:6" ht="72.5" x14ac:dyDescent="0.35">
      <c r="A13" s="1"/>
      <c r="B13" s="174" t="s">
        <v>466</v>
      </c>
      <c r="C13" s="1"/>
      <c r="D13" s="1"/>
    </row>
    <row r="14" spans="1:6" x14ac:dyDescent="0.35">
      <c r="A14" s="1"/>
      <c r="B14" s="175"/>
      <c r="C14" s="1"/>
      <c r="D14" s="1"/>
    </row>
    <row r="15" spans="1:6" ht="58.5" thickBot="1" x14ac:dyDescent="0.4">
      <c r="A15" s="1"/>
      <c r="B15" s="176" t="s">
        <v>427</v>
      </c>
      <c r="C15" s="1"/>
      <c r="D15" s="1"/>
    </row>
    <row r="16" spans="1:6" x14ac:dyDescent="0.35">
      <c r="A16" s="1"/>
      <c r="B16" s="1"/>
      <c r="C16" s="1"/>
      <c r="D16" s="1"/>
    </row>
    <row r="17" spans="1:4" x14ac:dyDescent="0.35">
      <c r="A17" s="1"/>
      <c r="B17" s="1"/>
      <c r="C17" s="1"/>
      <c r="D17" s="1"/>
    </row>
    <row r="18" spans="1:4" x14ac:dyDescent="0.35">
      <c r="A18" s="1"/>
      <c r="B18" s="1"/>
      <c r="C18" s="1"/>
      <c r="D18" s="1"/>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zoomScale="80" zoomScaleNormal="80" zoomScaleSheetLayoutView="70" workbookViewId="0">
      <selection activeCell="A15" sqref="A15"/>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449" t="s">
        <v>372</v>
      </c>
      <c r="C2" s="450"/>
      <c r="D2" s="451"/>
    </row>
    <row r="3" spans="2:4" ht="15" thickBot="1" x14ac:dyDescent="0.4">
      <c r="B3" s="452"/>
      <c r="C3" s="453"/>
      <c r="D3" s="454"/>
    </row>
    <row r="4" spans="2:4" ht="15" thickBot="1" x14ac:dyDescent="0.4"/>
    <row r="5" spans="2:4" x14ac:dyDescent="0.35">
      <c r="B5" s="440" t="s">
        <v>20</v>
      </c>
      <c r="C5" s="441"/>
      <c r="D5" s="442"/>
    </row>
    <row r="6" spans="2:4" ht="15" thickBot="1" x14ac:dyDescent="0.4">
      <c r="B6" s="443"/>
      <c r="C6" s="444"/>
      <c r="D6" s="445"/>
    </row>
    <row r="7" spans="2:4" x14ac:dyDescent="0.35">
      <c r="B7" s="92" t="s">
        <v>21</v>
      </c>
      <c r="C7" s="438">
        <f>SUM('1) Tableau budgétaire 1'!D35:F35,'1) Tableau budgétaire 1'!D62:F62,'1) Tableau budgétaire 1'!D89:F89,'1) Tableau budgétaire 1'!D101:F101)</f>
        <v>600430.68999999994</v>
      </c>
      <c r="D7" s="439"/>
    </row>
    <row r="8" spans="2:4" x14ac:dyDescent="0.35">
      <c r="B8" s="92" t="s">
        <v>368</v>
      </c>
      <c r="C8" s="436">
        <f>SUM(D10:D14)</f>
        <v>0</v>
      </c>
      <c r="D8" s="437"/>
    </row>
    <row r="9" spans="2:4" x14ac:dyDescent="0.35">
      <c r="B9" s="93" t="s">
        <v>362</v>
      </c>
      <c r="C9" s="94" t="s">
        <v>363</v>
      </c>
      <c r="D9" s="95" t="s">
        <v>364</v>
      </c>
    </row>
    <row r="10" spans="2:4" ht="35.15" customHeight="1" x14ac:dyDescent="0.35">
      <c r="B10" s="120"/>
      <c r="C10" s="97"/>
      <c r="D10" s="98">
        <f>$C$7*C10</f>
        <v>0</v>
      </c>
    </row>
    <row r="11" spans="2:4" ht="35.15" customHeight="1" x14ac:dyDescent="0.35">
      <c r="B11" s="120"/>
      <c r="C11" s="97"/>
      <c r="D11" s="98">
        <f>C7*C11</f>
        <v>0</v>
      </c>
    </row>
    <row r="12" spans="2:4" ht="35.15" customHeight="1" x14ac:dyDescent="0.35">
      <c r="B12" s="121"/>
      <c r="C12" s="97"/>
      <c r="D12" s="98">
        <f>C7*C12</f>
        <v>0</v>
      </c>
    </row>
    <row r="13" spans="2:4" ht="35.15" customHeight="1" x14ac:dyDescent="0.35">
      <c r="B13" s="121"/>
      <c r="C13" s="97"/>
      <c r="D13" s="98">
        <f>C7*C13</f>
        <v>0</v>
      </c>
    </row>
    <row r="14" spans="2:4" ht="35.15" customHeight="1" thickBot="1" x14ac:dyDescent="0.4">
      <c r="B14" s="122"/>
      <c r="C14" s="102"/>
      <c r="D14" s="103">
        <f>C7*C14</f>
        <v>0</v>
      </c>
    </row>
    <row r="15" spans="2:4" ht="15" thickBot="1" x14ac:dyDescent="0.4"/>
    <row r="16" spans="2:4" x14ac:dyDescent="0.35">
      <c r="B16" s="440" t="s">
        <v>365</v>
      </c>
      <c r="C16" s="441"/>
      <c r="D16" s="442"/>
    </row>
    <row r="17" spans="2:4" ht="15" thickBot="1" x14ac:dyDescent="0.4">
      <c r="B17" s="446"/>
      <c r="C17" s="447"/>
      <c r="D17" s="448"/>
    </row>
    <row r="18" spans="2:4" x14ac:dyDescent="0.35">
      <c r="B18" s="92" t="s">
        <v>21</v>
      </c>
      <c r="C18" s="438">
        <f>SUM('1) Tableau budgétaire 1'!D200:F200,'1) Tableau budgétaire 1'!D247:F247,'1) Tableau budgétaire 1'!D259:F259,)</f>
        <v>720615.77</v>
      </c>
      <c r="D18" s="439"/>
    </row>
    <row r="19" spans="2:4" x14ac:dyDescent="0.35">
      <c r="B19" s="92" t="s">
        <v>368</v>
      </c>
      <c r="C19" s="436">
        <f>SUM(D21:D25)</f>
        <v>0</v>
      </c>
      <c r="D19" s="437"/>
    </row>
    <row r="20" spans="2:4" x14ac:dyDescent="0.35">
      <c r="B20" s="93" t="s">
        <v>362</v>
      </c>
      <c r="C20" s="94" t="s">
        <v>363</v>
      </c>
      <c r="D20" s="95" t="s">
        <v>364</v>
      </c>
    </row>
    <row r="21" spans="2:4" ht="35.15" customHeight="1" x14ac:dyDescent="0.35">
      <c r="B21" s="96"/>
      <c r="C21" s="97"/>
      <c r="D21" s="98">
        <f>$C$18*C21</f>
        <v>0</v>
      </c>
    </row>
    <row r="22" spans="2:4" ht="35.15" customHeight="1" x14ac:dyDescent="0.35">
      <c r="B22" s="99"/>
      <c r="C22" s="97"/>
      <c r="D22" s="98">
        <f t="shared" ref="D22:D25" si="0">$C$18*C22</f>
        <v>0</v>
      </c>
    </row>
    <row r="23" spans="2:4" ht="35.15" customHeight="1" x14ac:dyDescent="0.35">
      <c r="B23" s="100"/>
      <c r="C23" s="97"/>
      <c r="D23" s="98">
        <f t="shared" si="0"/>
        <v>0</v>
      </c>
    </row>
    <row r="24" spans="2:4" ht="35.15" customHeight="1" x14ac:dyDescent="0.35">
      <c r="B24" s="100"/>
      <c r="C24" s="97"/>
      <c r="D24" s="98">
        <f t="shared" si="0"/>
        <v>0</v>
      </c>
    </row>
    <row r="25" spans="2:4" ht="35.15" customHeight="1" thickBot="1" x14ac:dyDescent="0.4">
      <c r="B25" s="101"/>
      <c r="C25" s="102"/>
      <c r="D25" s="98">
        <f t="shared" si="0"/>
        <v>0</v>
      </c>
    </row>
    <row r="26" spans="2:4" ht="15" thickBot="1" x14ac:dyDescent="0.4"/>
    <row r="27" spans="2:4" x14ac:dyDescent="0.35">
      <c r="B27" s="440" t="s">
        <v>366</v>
      </c>
      <c r="C27" s="441"/>
      <c r="D27" s="442"/>
    </row>
    <row r="28" spans="2:4" ht="15" thickBot="1" x14ac:dyDescent="0.4">
      <c r="B28" s="443"/>
      <c r="C28" s="444"/>
      <c r="D28" s="445"/>
    </row>
    <row r="29" spans="2:4" x14ac:dyDescent="0.35">
      <c r="B29" s="92" t="s">
        <v>21</v>
      </c>
      <c r="C29" s="438">
        <f>SUM('1) Tableau budgétaire 1'!D288:F288,'1) Tableau budgétaire 1'!D315:F315,'1) Tableau budgétaire 1'!D327:F327)</f>
        <v>150891.79999999999</v>
      </c>
      <c r="D29" s="439"/>
    </row>
    <row r="30" spans="2:4" x14ac:dyDescent="0.35">
      <c r="B30" s="92" t="s">
        <v>368</v>
      </c>
      <c r="C30" s="436">
        <f>SUM(D32:D36)</f>
        <v>0</v>
      </c>
      <c r="D30" s="437"/>
    </row>
    <row r="31" spans="2:4" x14ac:dyDescent="0.35">
      <c r="B31" s="93" t="s">
        <v>362</v>
      </c>
      <c r="C31" s="94" t="s">
        <v>363</v>
      </c>
      <c r="D31" s="95" t="s">
        <v>364</v>
      </c>
    </row>
    <row r="32" spans="2:4" ht="35.15" customHeight="1" x14ac:dyDescent="0.35">
      <c r="B32" s="96"/>
      <c r="C32" s="97"/>
      <c r="D32" s="98">
        <f>$C$29*C32</f>
        <v>0</v>
      </c>
    </row>
    <row r="33" spans="2:4" ht="35.15" customHeight="1" x14ac:dyDescent="0.35">
      <c r="B33" s="99"/>
      <c r="C33" s="97"/>
      <c r="D33" s="98">
        <f t="shared" ref="D33:D36" si="1">$C$29*C33</f>
        <v>0</v>
      </c>
    </row>
    <row r="34" spans="2:4" ht="35.15" customHeight="1" x14ac:dyDescent="0.35">
      <c r="B34" s="100"/>
      <c r="C34" s="97"/>
      <c r="D34" s="98">
        <f t="shared" si="1"/>
        <v>0</v>
      </c>
    </row>
    <row r="35" spans="2:4" ht="35.15" customHeight="1" x14ac:dyDescent="0.35">
      <c r="B35" s="100"/>
      <c r="C35" s="97"/>
      <c r="D35" s="98">
        <f t="shared" si="1"/>
        <v>0</v>
      </c>
    </row>
    <row r="36" spans="2:4" ht="35.15" customHeight="1" thickBot="1" x14ac:dyDescent="0.4">
      <c r="B36" s="101"/>
      <c r="C36" s="102"/>
      <c r="D36" s="98">
        <f t="shared" si="1"/>
        <v>0</v>
      </c>
    </row>
    <row r="37" spans="2:4" ht="15" thickBot="1" x14ac:dyDescent="0.4"/>
    <row r="38" spans="2:4" x14ac:dyDescent="0.35">
      <c r="B38" s="440" t="s">
        <v>367</v>
      </c>
      <c r="C38" s="441"/>
      <c r="D38" s="442"/>
    </row>
    <row r="39" spans="2:4" ht="15" thickBot="1" x14ac:dyDescent="0.4">
      <c r="B39" s="443"/>
      <c r="C39" s="444"/>
      <c r="D39" s="445"/>
    </row>
    <row r="40" spans="2:4" x14ac:dyDescent="0.35">
      <c r="B40" s="92" t="s">
        <v>21</v>
      </c>
      <c r="C40" s="438">
        <f>SUM('1) Tableau budgétaire 1'!D356:F356,'1) Tableau budgétaire 1'!D383:F383,'1) Tableau budgétaire 1'!D411:F411,'1) Tableau budgétaire 1'!D423:F423)</f>
        <v>151346.62900000002</v>
      </c>
      <c r="D40" s="439"/>
    </row>
    <row r="41" spans="2:4" x14ac:dyDescent="0.35">
      <c r="B41" s="92" t="s">
        <v>368</v>
      </c>
      <c r="C41" s="436">
        <f>SUM(D43:D47)</f>
        <v>0</v>
      </c>
      <c r="D41" s="437"/>
    </row>
    <row r="42" spans="2:4" x14ac:dyDescent="0.35">
      <c r="B42" s="93" t="s">
        <v>362</v>
      </c>
      <c r="C42" s="94" t="s">
        <v>363</v>
      </c>
      <c r="D42" s="95" t="s">
        <v>364</v>
      </c>
    </row>
    <row r="43" spans="2:4" ht="35.15" customHeight="1" x14ac:dyDescent="0.35">
      <c r="B43" s="96"/>
      <c r="C43" s="97"/>
      <c r="D43" s="98">
        <f>$C$40*C43</f>
        <v>0</v>
      </c>
    </row>
    <row r="44" spans="2:4" ht="35.15" customHeight="1" x14ac:dyDescent="0.35">
      <c r="B44" s="99"/>
      <c r="C44" s="97"/>
      <c r="D44" s="98">
        <f t="shared" ref="D44:D47" si="2">$C$40*C44</f>
        <v>0</v>
      </c>
    </row>
    <row r="45" spans="2:4" ht="35.15" customHeight="1" x14ac:dyDescent="0.35">
      <c r="B45" s="100"/>
      <c r="C45" s="97"/>
      <c r="D45" s="98">
        <f t="shared" si="2"/>
        <v>0</v>
      </c>
    </row>
    <row r="46" spans="2:4" ht="35.15" customHeight="1" x14ac:dyDescent="0.35">
      <c r="B46" s="100"/>
      <c r="C46" s="97"/>
      <c r="D46" s="98">
        <f t="shared" si="2"/>
        <v>0</v>
      </c>
    </row>
    <row r="47" spans="2:4" ht="35.15" customHeight="1" thickBot="1" x14ac:dyDescent="0.4">
      <c r="B47" s="101"/>
      <c r="C47" s="102"/>
      <c r="D47" s="103">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7" priority="2" operator="greaterThan">
      <formula>$C$29</formula>
    </cfRule>
    <cfRule type="cellIs" dxfId="6" priority="5" operator="greaterThan">
      <formula>$C$29</formula>
    </cfRule>
  </conditionalFormatting>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41:D41">
    <cfRule type="cellIs" dxfId="3"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pageSetUpPr fitToPage="1"/>
  </sheetPr>
  <dimension ref="B1:F24"/>
  <sheetViews>
    <sheetView showGridLines="0" showZeros="0" topLeftCell="A9" zoomScale="80" zoomScaleNormal="80" workbookViewId="0">
      <selection activeCell="H24" sqref="H24"/>
    </sheetView>
  </sheetViews>
  <sheetFormatPr baseColWidth="10" defaultColWidth="8.81640625" defaultRowHeight="14.5" x14ac:dyDescent="0.35"/>
  <cols>
    <col min="1" max="1" width="12.453125" customWidth="1"/>
    <col min="2" max="2" width="42.54296875" customWidth="1"/>
    <col min="3" max="4" width="25.453125" customWidth="1"/>
    <col min="5" max="5" width="25.453125" hidden="1" customWidth="1"/>
    <col min="6" max="6" width="24.453125" customWidth="1"/>
    <col min="7" max="7" width="18.453125" customWidth="1"/>
    <col min="8" max="8" width="21.54296875" customWidth="1"/>
    <col min="9" max="10" width="15.81640625" bestFit="1" customWidth="1"/>
    <col min="11" max="11" width="11.1796875" bestFit="1" customWidth="1"/>
  </cols>
  <sheetData>
    <row r="1" spans="2:6" ht="15" thickBot="1" x14ac:dyDescent="0.4"/>
    <row r="2" spans="2:6" s="85" customFormat="1" ht="15.5" x14ac:dyDescent="0.35">
      <c r="B2" s="457" t="s">
        <v>13</v>
      </c>
      <c r="C2" s="458"/>
      <c r="D2" s="458"/>
      <c r="E2" s="458"/>
      <c r="F2" s="459"/>
    </row>
    <row r="3" spans="2:6" s="85" customFormat="1" ht="16" thickBot="1" x14ac:dyDescent="0.4">
      <c r="B3" s="460"/>
      <c r="C3" s="461"/>
      <c r="D3" s="461"/>
      <c r="E3" s="461"/>
      <c r="F3" s="462"/>
    </row>
    <row r="4" spans="2:6" s="85" customFormat="1" ht="16" thickBot="1" x14ac:dyDescent="0.4"/>
    <row r="5" spans="2:6" s="85" customFormat="1" ht="16" thickBot="1" x14ac:dyDescent="0.4">
      <c r="B5" s="349" t="s">
        <v>7</v>
      </c>
      <c r="C5" s="350"/>
      <c r="D5" s="350"/>
      <c r="E5" s="350"/>
      <c r="F5" s="351"/>
    </row>
    <row r="6" spans="2:6" s="85" customFormat="1" ht="15.5" x14ac:dyDescent="0.35">
      <c r="B6" s="81"/>
      <c r="C6" s="160" t="s">
        <v>369</v>
      </c>
      <c r="D6" s="158" t="s">
        <v>14</v>
      </c>
      <c r="E6" s="67" t="s">
        <v>15</v>
      </c>
      <c r="F6" s="463" t="s">
        <v>7</v>
      </c>
    </row>
    <row r="7" spans="2:6" s="85" customFormat="1" ht="15.5" x14ac:dyDescent="0.35">
      <c r="B7" s="81"/>
      <c r="C7" s="161" t="str">
        <f>'1) Tableau budgétaire 1'!D13</f>
        <v>PNUD</v>
      </c>
      <c r="D7" s="159"/>
      <c r="E7" s="60"/>
      <c r="F7" s="353"/>
    </row>
    <row r="8" spans="2:6" s="85" customFormat="1" ht="35.5" customHeight="1" x14ac:dyDescent="0.35">
      <c r="B8" s="23" t="s">
        <v>0</v>
      </c>
      <c r="C8" s="162">
        <f>'2) Tableau budgétaire 2'!D189</f>
        <v>281221.70872</v>
      </c>
      <c r="D8" s="155">
        <f>'2) Tableau budgétaire 2'!E189</f>
        <v>68652</v>
      </c>
      <c r="E8" s="82">
        <f>'2) Tableau budgétaire 2'!F189</f>
        <v>0</v>
      </c>
      <c r="F8" s="240">
        <f t="shared" ref="F8:F15" si="0">SUM(C8:E8)</f>
        <v>349873.70872</v>
      </c>
    </row>
    <row r="9" spans="2:6" s="85" customFormat="1" ht="35.5" customHeight="1" x14ac:dyDescent="0.35">
      <c r="B9" s="23" t="s">
        <v>1</v>
      </c>
      <c r="C9" s="162">
        <f>'2) Tableau budgétaire 2'!D190</f>
        <v>10000</v>
      </c>
      <c r="D9" s="155">
        <f>'2) Tableau budgétaire 2'!E190</f>
        <v>246120</v>
      </c>
      <c r="E9" s="82">
        <f>'2) Tableau budgétaire 2'!F190</f>
        <v>0</v>
      </c>
      <c r="F9" s="241">
        <f t="shared" si="0"/>
        <v>256120</v>
      </c>
    </row>
    <row r="10" spans="2:6" s="85" customFormat="1" ht="35.5" customHeight="1" x14ac:dyDescent="0.35">
      <c r="B10" s="23" t="s">
        <v>2</v>
      </c>
      <c r="C10" s="162">
        <f>'2) Tableau budgétaire 2'!D191</f>
        <v>77500</v>
      </c>
      <c r="D10" s="155">
        <f>'2) Tableau budgétaire 2'!E191</f>
        <v>0</v>
      </c>
      <c r="E10" s="82">
        <f>'2) Tableau budgétaire 2'!F191</f>
        <v>0</v>
      </c>
      <c r="F10" s="241">
        <f t="shared" si="0"/>
        <v>77500</v>
      </c>
    </row>
    <row r="11" spans="2:6" s="85" customFormat="1" ht="35.5" customHeight="1" x14ac:dyDescent="0.35">
      <c r="B11" s="38" t="s">
        <v>3</v>
      </c>
      <c r="C11" s="162">
        <f>'2) Tableau budgétaire 2'!D192</f>
        <v>158943.93</v>
      </c>
      <c r="D11" s="155">
        <f>'2) Tableau budgétaire 2'!E192</f>
        <v>115000</v>
      </c>
      <c r="E11" s="82">
        <f>'2) Tableau budgétaire 2'!F192</f>
        <v>0</v>
      </c>
      <c r="F11" s="241">
        <f t="shared" si="0"/>
        <v>273943.93</v>
      </c>
    </row>
    <row r="12" spans="2:6" s="85" customFormat="1" ht="35.5" customHeight="1" x14ac:dyDescent="0.35">
      <c r="B12" s="23" t="s">
        <v>6</v>
      </c>
      <c r="C12" s="162">
        <f>'2) Tableau budgétaire 2'!D193</f>
        <v>26400</v>
      </c>
      <c r="D12" s="155">
        <f>'2) Tableau budgétaire 2'!E193</f>
        <v>25000</v>
      </c>
      <c r="E12" s="82">
        <f>'2) Tableau budgétaire 2'!F193</f>
        <v>0</v>
      </c>
      <c r="F12" s="241">
        <f t="shared" si="0"/>
        <v>51400</v>
      </c>
    </row>
    <row r="13" spans="2:6" s="85" customFormat="1" ht="35.5" customHeight="1" x14ac:dyDescent="0.35">
      <c r="B13" s="23" t="s">
        <v>4</v>
      </c>
      <c r="C13" s="162">
        <f>'2) Tableau budgétaire 2'!D194</f>
        <v>679760.43900000001</v>
      </c>
      <c r="D13" s="155">
        <f>'2) Tableau budgétaire 2'!E194</f>
        <v>156879</v>
      </c>
      <c r="E13" s="82">
        <f>'2) Tableau budgétaire 2'!F194</f>
        <v>0</v>
      </c>
      <c r="F13" s="241">
        <f t="shared" si="0"/>
        <v>836639.43900000001</v>
      </c>
    </row>
    <row r="14" spans="2:6" s="85" customFormat="1" ht="35.5" customHeight="1" thickBot="1" x14ac:dyDescent="0.4">
      <c r="B14" s="37" t="s">
        <v>18</v>
      </c>
      <c r="C14" s="163">
        <f>'2) Tableau budgétaire 2'!D195</f>
        <v>275519.71999999997</v>
      </c>
      <c r="D14" s="156">
        <f>'2) Tableau budgétaire 2'!E195</f>
        <v>215451.8</v>
      </c>
      <c r="E14" s="84">
        <f>'2) Tableau budgétaire 2'!F195</f>
        <v>0</v>
      </c>
      <c r="F14" s="302">
        <f t="shared" si="0"/>
        <v>490971.51999999996</v>
      </c>
    </row>
    <row r="15" spans="2:6" s="85" customFormat="1" ht="35.5" customHeight="1" thickBot="1" x14ac:dyDescent="0.4">
      <c r="B15" s="182" t="s">
        <v>472</v>
      </c>
      <c r="C15" s="183">
        <f>SUM(C8:C14)</f>
        <v>1509345.7977199999</v>
      </c>
      <c r="D15" s="157">
        <f>SUM(D8:D14)</f>
        <v>827102.8</v>
      </c>
      <c r="E15" s="83">
        <f t="shared" ref="E15" si="1">SUM(E8:E14)</f>
        <v>0</v>
      </c>
      <c r="F15" s="303">
        <f t="shared" si="0"/>
        <v>2336448.59772</v>
      </c>
    </row>
    <row r="16" spans="2:6" s="85" customFormat="1" ht="35.5" customHeight="1" thickBot="1" x14ac:dyDescent="0.4">
      <c r="B16" s="184" t="s">
        <v>471</v>
      </c>
      <c r="C16" s="185">
        <f>C15*0.07</f>
        <v>105654.2058404</v>
      </c>
      <c r="D16" s="185">
        <f>D15*0.07</f>
        <v>57897.196000000011</v>
      </c>
      <c r="E16" s="185">
        <f>E15*0.07</f>
        <v>0</v>
      </c>
      <c r="F16" s="304">
        <f>F15*0.07</f>
        <v>163551.40184040001</v>
      </c>
    </row>
    <row r="17" spans="2:6" s="85" customFormat="1" ht="20.25" customHeight="1" thickBot="1" x14ac:dyDescent="0.4">
      <c r="B17" s="180" t="s">
        <v>12</v>
      </c>
      <c r="C17" s="181">
        <f>SUM(C15:C16)</f>
        <v>1615000.0035603999</v>
      </c>
      <c r="D17" s="181">
        <f>SUM(D15:D16)</f>
        <v>884999.99600000004</v>
      </c>
      <c r="E17" s="181">
        <f>SUM(E15:E16)</f>
        <v>0</v>
      </c>
      <c r="F17" s="305">
        <f t="shared" ref="F17" si="2">F15+F16</f>
        <v>2499999.9995603999</v>
      </c>
    </row>
    <row r="18" spans="2:6" s="85" customFormat="1" ht="16" thickBot="1" x14ac:dyDescent="0.4"/>
    <row r="19" spans="2:6" s="85" customFormat="1" ht="15.5" x14ac:dyDescent="0.35">
      <c r="B19" s="455" t="s">
        <v>8</v>
      </c>
      <c r="C19" s="456"/>
      <c r="D19" s="456"/>
      <c r="E19" s="456"/>
      <c r="F19" s="432"/>
    </row>
    <row r="20" spans="2:6" ht="15.5" x14ac:dyDescent="0.35">
      <c r="B20" s="31"/>
      <c r="C20" s="29" t="s">
        <v>369</v>
      </c>
      <c r="D20" s="29" t="s">
        <v>16</v>
      </c>
      <c r="E20" s="29" t="s">
        <v>17</v>
      </c>
      <c r="F20" s="32" t="s">
        <v>10</v>
      </c>
    </row>
    <row r="21" spans="2:6" ht="15.5" x14ac:dyDescent="0.35">
      <c r="B21" s="31"/>
      <c r="C21" s="29" t="str">
        <f>'1) Tableau budgétaire 1'!D13</f>
        <v>PNUD</v>
      </c>
      <c r="D21" s="29"/>
      <c r="E21" s="29"/>
      <c r="F21" s="32"/>
    </row>
    <row r="22" spans="2:6" ht="23.25" customHeight="1" x14ac:dyDescent="0.35">
      <c r="B22" s="30" t="s">
        <v>9</v>
      </c>
      <c r="C22" s="28">
        <f>'1) Tableau budgétaire 1'!D466</f>
        <v>565250.00124613987</v>
      </c>
      <c r="D22" s="28">
        <f>'1) Tableau budgétaire 1'!E466</f>
        <v>309749.99859999999</v>
      </c>
      <c r="E22" s="28">
        <f>'1) Tableau budgétaire 1'!F466</f>
        <v>0</v>
      </c>
      <c r="F22" s="9">
        <f>'1) Tableau budgétaire 1'!H466</f>
        <v>0.35</v>
      </c>
    </row>
    <row r="23" spans="2:6" ht="24.75" customHeight="1" x14ac:dyDescent="0.35">
      <c r="B23" s="30" t="s">
        <v>11</v>
      </c>
      <c r="C23" s="28">
        <f>'1) Tableau budgétaire 1'!D467</f>
        <v>565250.00124613987</v>
      </c>
      <c r="D23" s="28">
        <f>'1) Tableau budgétaire 1'!E467</f>
        <v>309749.99859999999</v>
      </c>
      <c r="E23" s="28">
        <f>'1) Tableau budgétaire 1'!F467</f>
        <v>0</v>
      </c>
      <c r="F23" s="9">
        <f>'1) Tableau budgétaire 1'!H467</f>
        <v>0.35</v>
      </c>
    </row>
    <row r="24" spans="2:6" ht="24.75" customHeight="1" thickBot="1" x14ac:dyDescent="0.4">
      <c r="B24" s="10" t="s">
        <v>370</v>
      </c>
      <c r="C24" s="33">
        <f>'1) Tableau budgétaire 1'!D468</f>
        <v>484500.00106811995</v>
      </c>
      <c r="D24" s="33">
        <f>'1) Tableau budgétaire 1'!E468</f>
        <v>265499.9988</v>
      </c>
      <c r="E24" s="33">
        <f>'1) Tableau budgétaire 1'!F468</f>
        <v>0</v>
      </c>
      <c r="F24" s="11">
        <f>'1) Tableau budgétaire 1'!H468</f>
        <v>0.3</v>
      </c>
    </row>
  </sheetData>
  <sheetProtection sheet="1" formatCells="0" formatColumns="0" formatRows="0"/>
  <mergeCells count="4">
    <mergeCell ref="B19:F19"/>
    <mergeCell ref="B2:F3"/>
    <mergeCell ref="B5:F5"/>
    <mergeCell ref="F6:F7"/>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rintOptions horizontalCentered="1"/>
  <pageMargins left="0.70866141732283472" right="0.70866141732283472" top="0.74803149606299213" bottom="0.74803149606299213" header="0.31496062992125984" footer="0.31496062992125984"/>
  <pageSetup scale="69" orientation="portrait" r:id="rId1"/>
  <extLst>
    <ext xmlns:x14="http://schemas.microsoft.com/office/spreadsheetml/2009/9/main" uri="{78C0D931-6437-407d-A8EE-F0AAD7539E65}">
      <x14:conditionalFormattings>
        <x14:conditionalFormatting xmlns:xm="http://schemas.microsoft.com/office/excel/2006/main">
          <x14:cfRule type="cellIs" priority="3" operator="notEqual" id="{30940866-0873-4B4C-8F9A-D7E39227A56A}">
            <xm:f>'1) Tableau budgétaire 1'!$D$460</xm:f>
            <x14:dxf>
              <font>
                <color rgb="FF9C0006"/>
              </font>
              <fill>
                <patternFill>
                  <bgColor rgb="FFFFC7CE"/>
                </patternFill>
              </fill>
            </x14:dxf>
          </x14:cfRule>
          <xm:sqref>C17</xm:sqref>
        </x14:conditionalFormatting>
        <x14:conditionalFormatting xmlns:xm="http://schemas.microsoft.com/office/excel/2006/main">
          <x14:cfRule type="cellIs" priority="2" operator="notEqual" id="{C66B9EC7-1980-420F-A913-A8ABF227E4A5}">
            <xm:f>'1) Tableau budgétaire 1'!$E$460</xm:f>
            <x14:dxf>
              <font>
                <color rgb="FF9C0006"/>
              </font>
              <fill>
                <patternFill>
                  <bgColor rgb="FFFFC7CE"/>
                </patternFill>
              </fill>
            </x14:dxf>
          </x14:cfRule>
          <xm:sqref>D17</xm:sqref>
        </x14:conditionalFormatting>
        <x14:conditionalFormatting xmlns:xm="http://schemas.microsoft.com/office/excel/2006/main">
          <x14:cfRule type="cellIs" priority="1" operator="notEqual" id="{8C965A6A-9090-45DA-8790-2BD3637164FB}">
            <xm:f>'1) Tableau budgétaire 1'!$F$460</xm:f>
            <x14:dxf>
              <font>
                <color rgb="FF9C0006"/>
              </font>
              <fill>
                <patternFill>
                  <bgColor rgb="FFFFC7CE"/>
                </patternFill>
              </fill>
            </x14:dxf>
          </x14:cfRule>
          <xm:sqref>E17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cols>
    <col min="1" max="16384" width="8.81640625" style="216"/>
  </cols>
  <sheetData>
    <row r="1" spans="1:1" x14ac:dyDescent="0.35">
      <c r="A1" s="306">
        <v>0</v>
      </c>
    </row>
    <row r="2" spans="1:1" x14ac:dyDescent="0.35">
      <c r="A2" s="306">
        <v>0.2</v>
      </c>
    </row>
    <row r="3" spans="1:1" x14ac:dyDescent="0.35">
      <c r="A3" s="306">
        <v>0.4</v>
      </c>
    </row>
    <row r="4" spans="1:1" x14ac:dyDescent="0.35">
      <c r="A4" s="306">
        <v>0.6</v>
      </c>
    </row>
    <row r="5" spans="1:1" x14ac:dyDescent="0.35">
      <c r="A5" s="306">
        <v>0.8</v>
      </c>
    </row>
    <row r="6" spans="1:1" x14ac:dyDescent="0.35">
      <c r="A6" s="306">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86" t="s">
        <v>22</v>
      </c>
      <c r="B1" s="87" t="s">
        <v>23</v>
      </c>
    </row>
    <row r="2" spans="1:2" x14ac:dyDescent="0.35">
      <c r="A2" s="88" t="s">
        <v>24</v>
      </c>
      <c r="B2" s="89" t="s">
        <v>25</v>
      </c>
    </row>
    <row r="3" spans="1:2" x14ac:dyDescent="0.35">
      <c r="A3" s="88" t="s">
        <v>26</v>
      </c>
      <c r="B3" s="89" t="s">
        <v>27</v>
      </c>
    </row>
    <row r="4" spans="1:2" x14ac:dyDescent="0.35">
      <c r="A4" s="88" t="s">
        <v>28</v>
      </c>
      <c r="B4" s="89" t="s">
        <v>29</v>
      </c>
    </row>
    <row r="5" spans="1:2" x14ac:dyDescent="0.35">
      <c r="A5" s="88" t="s">
        <v>30</v>
      </c>
      <c r="B5" s="89" t="s">
        <v>31</v>
      </c>
    </row>
    <row r="6" spans="1:2" x14ac:dyDescent="0.35">
      <c r="A6" s="88" t="s">
        <v>32</v>
      </c>
      <c r="B6" s="89" t="s">
        <v>33</v>
      </c>
    </row>
    <row r="7" spans="1:2" x14ac:dyDescent="0.35">
      <c r="A7" s="88" t="s">
        <v>34</v>
      </c>
      <c r="B7" s="89" t="s">
        <v>35</v>
      </c>
    </row>
    <row r="8" spans="1:2" x14ac:dyDescent="0.35">
      <c r="A8" s="88" t="s">
        <v>36</v>
      </c>
      <c r="B8" s="89" t="s">
        <v>37</v>
      </c>
    </row>
    <row r="9" spans="1:2" x14ac:dyDescent="0.35">
      <c r="A9" s="88" t="s">
        <v>38</v>
      </c>
      <c r="B9" s="89" t="s">
        <v>39</v>
      </c>
    </row>
    <row r="10" spans="1:2" x14ac:dyDescent="0.35">
      <c r="A10" s="88" t="s">
        <v>40</v>
      </c>
      <c r="B10" s="89" t="s">
        <v>41</v>
      </c>
    </row>
    <row r="11" spans="1:2" x14ac:dyDescent="0.35">
      <c r="A11" s="88" t="s">
        <v>42</v>
      </c>
      <c r="B11" s="89" t="s">
        <v>43</v>
      </c>
    </row>
    <row r="12" spans="1:2" x14ac:dyDescent="0.35">
      <c r="A12" s="88" t="s">
        <v>44</v>
      </c>
      <c r="B12" s="89" t="s">
        <v>45</v>
      </c>
    </row>
    <row r="13" spans="1:2" x14ac:dyDescent="0.35">
      <c r="A13" s="88" t="s">
        <v>46</v>
      </c>
      <c r="B13" s="89" t="s">
        <v>47</v>
      </c>
    </row>
    <row r="14" spans="1:2" x14ac:dyDescent="0.35">
      <c r="A14" s="88" t="s">
        <v>48</v>
      </c>
      <c r="B14" s="89" t="s">
        <v>49</v>
      </c>
    </row>
    <row r="15" spans="1:2" x14ac:dyDescent="0.35">
      <c r="A15" s="88" t="s">
        <v>50</v>
      </c>
      <c r="B15" s="89" t="s">
        <v>51</v>
      </c>
    </row>
    <row r="16" spans="1:2" x14ac:dyDescent="0.35">
      <c r="A16" s="88" t="s">
        <v>52</v>
      </c>
      <c r="B16" s="89" t="s">
        <v>53</v>
      </c>
    </row>
    <row r="17" spans="1:2" x14ac:dyDescent="0.35">
      <c r="A17" s="88" t="s">
        <v>54</v>
      </c>
      <c r="B17" s="89" t="s">
        <v>55</v>
      </c>
    </row>
    <row r="18" spans="1:2" x14ac:dyDescent="0.35">
      <c r="A18" s="88" t="s">
        <v>56</v>
      </c>
      <c r="B18" s="89" t="s">
        <v>57</v>
      </c>
    </row>
    <row r="19" spans="1:2" x14ac:dyDescent="0.35">
      <c r="A19" s="88" t="s">
        <v>58</v>
      </c>
      <c r="B19" s="89" t="s">
        <v>59</v>
      </c>
    </row>
    <row r="20" spans="1:2" x14ac:dyDescent="0.35">
      <c r="A20" s="88" t="s">
        <v>60</v>
      </c>
      <c r="B20" s="89" t="s">
        <v>61</v>
      </c>
    </row>
    <row r="21" spans="1:2" x14ac:dyDescent="0.35">
      <c r="A21" s="88" t="s">
        <v>62</v>
      </c>
      <c r="B21" s="89" t="s">
        <v>63</v>
      </c>
    </row>
    <row r="22" spans="1:2" x14ac:dyDescent="0.35">
      <c r="A22" s="88" t="s">
        <v>64</v>
      </c>
      <c r="B22" s="89" t="s">
        <v>65</v>
      </c>
    </row>
    <row r="23" spans="1:2" x14ac:dyDescent="0.35">
      <c r="A23" s="88" t="s">
        <v>66</v>
      </c>
      <c r="B23" s="89" t="s">
        <v>67</v>
      </c>
    </row>
    <row r="24" spans="1:2" x14ac:dyDescent="0.35">
      <c r="A24" s="88" t="s">
        <v>68</v>
      </c>
      <c r="B24" s="89" t="s">
        <v>69</v>
      </c>
    </row>
    <row r="25" spans="1:2" x14ac:dyDescent="0.35">
      <c r="A25" s="88" t="s">
        <v>70</v>
      </c>
      <c r="B25" s="89" t="s">
        <v>71</v>
      </c>
    </row>
    <row r="26" spans="1:2" x14ac:dyDescent="0.35">
      <c r="A26" s="88" t="s">
        <v>72</v>
      </c>
      <c r="B26" s="89" t="s">
        <v>73</v>
      </c>
    </row>
    <row r="27" spans="1:2" x14ac:dyDescent="0.35">
      <c r="A27" s="88" t="s">
        <v>74</v>
      </c>
      <c r="B27" s="89" t="s">
        <v>75</v>
      </c>
    </row>
    <row r="28" spans="1:2" x14ac:dyDescent="0.35">
      <c r="A28" s="88" t="s">
        <v>76</v>
      </c>
      <c r="B28" s="89" t="s">
        <v>77</v>
      </c>
    </row>
    <row r="29" spans="1:2" x14ac:dyDescent="0.35">
      <c r="A29" s="88" t="s">
        <v>78</v>
      </c>
      <c r="B29" s="89" t="s">
        <v>79</v>
      </c>
    </row>
    <row r="30" spans="1:2" x14ac:dyDescent="0.35">
      <c r="A30" s="88" t="s">
        <v>80</v>
      </c>
      <c r="B30" s="89" t="s">
        <v>81</v>
      </c>
    </row>
    <row r="31" spans="1:2" x14ac:dyDescent="0.35">
      <c r="A31" s="88" t="s">
        <v>82</v>
      </c>
      <c r="B31" s="89" t="s">
        <v>83</v>
      </c>
    </row>
    <row r="32" spans="1:2" x14ac:dyDescent="0.35">
      <c r="A32" s="88" t="s">
        <v>84</v>
      </c>
      <c r="B32" s="89" t="s">
        <v>85</v>
      </c>
    </row>
    <row r="33" spans="1:2" x14ac:dyDescent="0.35">
      <c r="A33" s="88" t="s">
        <v>86</v>
      </c>
      <c r="B33" s="89" t="s">
        <v>87</v>
      </c>
    </row>
    <row r="34" spans="1:2" x14ac:dyDescent="0.35">
      <c r="A34" s="88" t="s">
        <v>88</v>
      </c>
      <c r="B34" s="89" t="s">
        <v>89</v>
      </c>
    </row>
    <row r="35" spans="1:2" x14ac:dyDescent="0.35">
      <c r="A35" s="88" t="s">
        <v>90</v>
      </c>
      <c r="B35" s="89" t="s">
        <v>91</v>
      </c>
    </row>
    <row r="36" spans="1:2" x14ac:dyDescent="0.35">
      <c r="A36" s="88" t="s">
        <v>92</v>
      </c>
      <c r="B36" s="89" t="s">
        <v>93</v>
      </c>
    </row>
    <row r="37" spans="1:2" x14ac:dyDescent="0.35">
      <c r="A37" s="88" t="s">
        <v>94</v>
      </c>
      <c r="B37" s="89" t="s">
        <v>95</v>
      </c>
    </row>
    <row r="38" spans="1:2" x14ac:dyDescent="0.35">
      <c r="A38" s="88" t="s">
        <v>96</v>
      </c>
      <c r="B38" s="89" t="s">
        <v>97</v>
      </c>
    </row>
    <row r="39" spans="1:2" x14ac:dyDescent="0.35">
      <c r="A39" s="88" t="s">
        <v>98</v>
      </c>
      <c r="B39" s="89" t="s">
        <v>99</v>
      </c>
    </row>
    <row r="40" spans="1:2" x14ac:dyDescent="0.35">
      <c r="A40" s="88" t="s">
        <v>100</v>
      </c>
      <c r="B40" s="89" t="s">
        <v>101</v>
      </c>
    </row>
    <row r="41" spans="1:2" x14ac:dyDescent="0.35">
      <c r="A41" s="88" t="s">
        <v>102</v>
      </c>
      <c r="B41" s="89" t="s">
        <v>103</v>
      </c>
    </row>
    <row r="42" spans="1:2" x14ac:dyDescent="0.35">
      <c r="A42" s="88" t="s">
        <v>104</v>
      </c>
      <c r="B42" s="89" t="s">
        <v>105</v>
      </c>
    </row>
    <row r="43" spans="1:2" x14ac:dyDescent="0.35">
      <c r="A43" s="88" t="s">
        <v>106</v>
      </c>
      <c r="B43" s="89" t="s">
        <v>107</v>
      </c>
    </row>
    <row r="44" spans="1:2" x14ac:dyDescent="0.35">
      <c r="A44" s="88" t="s">
        <v>108</v>
      </c>
      <c r="B44" s="89" t="s">
        <v>109</v>
      </c>
    </row>
    <row r="45" spans="1:2" x14ac:dyDescent="0.35">
      <c r="A45" s="88" t="s">
        <v>110</v>
      </c>
      <c r="B45" s="89" t="s">
        <v>111</v>
      </c>
    </row>
    <row r="46" spans="1:2" x14ac:dyDescent="0.35">
      <c r="A46" s="88" t="s">
        <v>112</v>
      </c>
      <c r="B46" s="89" t="s">
        <v>113</v>
      </c>
    </row>
    <row r="47" spans="1:2" x14ac:dyDescent="0.35">
      <c r="A47" s="88" t="s">
        <v>114</v>
      </c>
      <c r="B47" s="89" t="s">
        <v>115</v>
      </c>
    </row>
    <row r="48" spans="1:2" x14ac:dyDescent="0.35">
      <c r="A48" s="88" t="s">
        <v>116</v>
      </c>
      <c r="B48" s="89" t="s">
        <v>117</v>
      </c>
    </row>
    <row r="49" spans="1:2" x14ac:dyDescent="0.35">
      <c r="A49" s="88" t="s">
        <v>118</v>
      </c>
      <c r="B49" s="89" t="s">
        <v>119</v>
      </c>
    </row>
    <row r="50" spans="1:2" x14ac:dyDescent="0.35">
      <c r="A50" s="88" t="s">
        <v>120</v>
      </c>
      <c r="B50" s="89" t="s">
        <v>121</v>
      </c>
    </row>
    <row r="51" spans="1:2" x14ac:dyDescent="0.35">
      <c r="A51" s="88" t="s">
        <v>122</v>
      </c>
      <c r="B51" s="89" t="s">
        <v>123</v>
      </c>
    </row>
    <row r="52" spans="1:2" x14ac:dyDescent="0.35">
      <c r="A52" s="88" t="s">
        <v>124</v>
      </c>
      <c r="B52" s="89" t="s">
        <v>125</v>
      </c>
    </row>
    <row r="53" spans="1:2" x14ac:dyDescent="0.35">
      <c r="A53" s="88" t="s">
        <v>126</v>
      </c>
      <c r="B53" s="89" t="s">
        <v>127</v>
      </c>
    </row>
    <row r="54" spans="1:2" x14ac:dyDescent="0.35">
      <c r="A54" s="88" t="s">
        <v>128</v>
      </c>
      <c r="B54" s="89" t="s">
        <v>129</v>
      </c>
    </row>
    <row r="55" spans="1:2" x14ac:dyDescent="0.35">
      <c r="A55" s="88" t="s">
        <v>130</v>
      </c>
      <c r="B55" s="89" t="s">
        <v>131</v>
      </c>
    </row>
    <row r="56" spans="1:2" x14ac:dyDescent="0.35">
      <c r="A56" s="88" t="s">
        <v>132</v>
      </c>
      <c r="B56" s="89" t="s">
        <v>133</v>
      </c>
    </row>
    <row r="57" spans="1:2" x14ac:dyDescent="0.35">
      <c r="A57" s="88" t="s">
        <v>134</v>
      </c>
      <c r="B57" s="89" t="s">
        <v>135</v>
      </c>
    </row>
    <row r="58" spans="1:2" x14ac:dyDescent="0.35">
      <c r="A58" s="88" t="s">
        <v>136</v>
      </c>
      <c r="B58" s="89" t="s">
        <v>137</v>
      </c>
    </row>
    <row r="59" spans="1:2" x14ac:dyDescent="0.35">
      <c r="A59" s="88" t="s">
        <v>138</v>
      </c>
      <c r="B59" s="89" t="s">
        <v>139</v>
      </c>
    </row>
    <row r="60" spans="1:2" x14ac:dyDescent="0.35">
      <c r="A60" s="88" t="s">
        <v>140</v>
      </c>
      <c r="B60" s="89" t="s">
        <v>141</v>
      </c>
    </row>
    <row r="61" spans="1:2" x14ac:dyDescent="0.35">
      <c r="A61" s="88" t="s">
        <v>142</v>
      </c>
      <c r="B61" s="89" t="s">
        <v>143</v>
      </c>
    </row>
    <row r="62" spans="1:2" x14ac:dyDescent="0.35">
      <c r="A62" s="88" t="s">
        <v>144</v>
      </c>
      <c r="B62" s="89" t="s">
        <v>145</v>
      </c>
    </row>
    <row r="63" spans="1:2" x14ac:dyDescent="0.35">
      <c r="A63" s="88" t="s">
        <v>146</v>
      </c>
      <c r="B63" s="89" t="s">
        <v>147</v>
      </c>
    </row>
    <row r="64" spans="1:2" x14ac:dyDescent="0.35">
      <c r="A64" s="88" t="s">
        <v>148</v>
      </c>
      <c r="B64" s="89" t="s">
        <v>149</v>
      </c>
    </row>
    <row r="65" spans="1:2" x14ac:dyDescent="0.35">
      <c r="A65" s="88" t="s">
        <v>150</v>
      </c>
      <c r="B65" s="89" t="s">
        <v>151</v>
      </c>
    </row>
    <row r="66" spans="1:2" x14ac:dyDescent="0.35">
      <c r="A66" s="88" t="s">
        <v>152</v>
      </c>
      <c r="B66" s="89" t="s">
        <v>153</v>
      </c>
    </row>
    <row r="67" spans="1:2" x14ac:dyDescent="0.35">
      <c r="A67" s="88" t="s">
        <v>154</v>
      </c>
      <c r="B67" s="89" t="s">
        <v>155</v>
      </c>
    </row>
    <row r="68" spans="1:2" x14ac:dyDescent="0.35">
      <c r="A68" s="88" t="s">
        <v>156</v>
      </c>
      <c r="B68" s="89" t="s">
        <v>157</v>
      </c>
    </row>
    <row r="69" spans="1:2" x14ac:dyDescent="0.35">
      <c r="A69" s="88" t="s">
        <v>158</v>
      </c>
      <c r="B69" s="89" t="s">
        <v>159</v>
      </c>
    </row>
    <row r="70" spans="1:2" x14ac:dyDescent="0.35">
      <c r="A70" s="88" t="s">
        <v>160</v>
      </c>
      <c r="B70" s="89" t="s">
        <v>161</v>
      </c>
    </row>
    <row r="71" spans="1:2" x14ac:dyDescent="0.35">
      <c r="A71" s="88" t="s">
        <v>162</v>
      </c>
      <c r="B71" s="89" t="s">
        <v>163</v>
      </c>
    </row>
    <row r="72" spans="1:2" x14ac:dyDescent="0.35">
      <c r="A72" s="88" t="s">
        <v>164</v>
      </c>
      <c r="B72" s="89" t="s">
        <v>165</v>
      </c>
    </row>
    <row r="73" spans="1:2" x14ac:dyDescent="0.35">
      <c r="A73" s="88" t="s">
        <v>166</v>
      </c>
      <c r="B73" s="89" t="s">
        <v>167</v>
      </c>
    </row>
    <row r="74" spans="1:2" x14ac:dyDescent="0.35">
      <c r="A74" s="88" t="s">
        <v>168</v>
      </c>
      <c r="B74" s="89" t="s">
        <v>169</v>
      </c>
    </row>
    <row r="75" spans="1:2" x14ac:dyDescent="0.35">
      <c r="A75" s="88" t="s">
        <v>170</v>
      </c>
      <c r="B75" s="90" t="s">
        <v>171</v>
      </c>
    </row>
    <row r="76" spans="1:2" x14ac:dyDescent="0.35">
      <c r="A76" s="88" t="s">
        <v>172</v>
      </c>
      <c r="B76" s="90" t="s">
        <v>173</v>
      </c>
    </row>
    <row r="77" spans="1:2" x14ac:dyDescent="0.35">
      <c r="A77" s="88" t="s">
        <v>174</v>
      </c>
      <c r="B77" s="90" t="s">
        <v>175</v>
      </c>
    </row>
    <row r="78" spans="1:2" x14ac:dyDescent="0.35">
      <c r="A78" s="88" t="s">
        <v>176</v>
      </c>
      <c r="B78" s="90" t="s">
        <v>177</v>
      </c>
    </row>
    <row r="79" spans="1:2" x14ac:dyDescent="0.35">
      <c r="A79" s="88" t="s">
        <v>178</v>
      </c>
      <c r="B79" s="90" t="s">
        <v>179</v>
      </c>
    </row>
    <row r="80" spans="1:2" x14ac:dyDescent="0.35">
      <c r="A80" s="88" t="s">
        <v>180</v>
      </c>
      <c r="B80" s="90" t="s">
        <v>181</v>
      </c>
    </row>
    <row r="81" spans="1:2" x14ac:dyDescent="0.35">
      <c r="A81" s="88" t="s">
        <v>182</v>
      </c>
      <c r="B81" s="90" t="s">
        <v>183</v>
      </c>
    </row>
    <row r="82" spans="1:2" x14ac:dyDescent="0.35">
      <c r="A82" s="88" t="s">
        <v>184</v>
      </c>
      <c r="B82" s="90" t="s">
        <v>185</v>
      </c>
    </row>
    <row r="83" spans="1:2" x14ac:dyDescent="0.35">
      <c r="A83" s="88" t="s">
        <v>186</v>
      </c>
      <c r="B83" s="90" t="s">
        <v>187</v>
      </c>
    </row>
    <row r="84" spans="1:2" x14ac:dyDescent="0.35">
      <c r="A84" s="88" t="s">
        <v>188</v>
      </c>
      <c r="B84" s="90" t="s">
        <v>189</v>
      </c>
    </row>
    <row r="85" spans="1:2" x14ac:dyDescent="0.35">
      <c r="A85" s="88" t="s">
        <v>190</v>
      </c>
      <c r="B85" s="90" t="s">
        <v>191</v>
      </c>
    </row>
    <row r="86" spans="1:2" x14ac:dyDescent="0.35">
      <c r="A86" s="88" t="s">
        <v>192</v>
      </c>
      <c r="B86" s="90" t="s">
        <v>193</v>
      </c>
    </row>
    <row r="87" spans="1:2" x14ac:dyDescent="0.35">
      <c r="A87" s="88" t="s">
        <v>194</v>
      </c>
      <c r="B87" s="90" t="s">
        <v>195</v>
      </c>
    </row>
    <row r="88" spans="1:2" x14ac:dyDescent="0.35">
      <c r="A88" s="88" t="s">
        <v>196</v>
      </c>
      <c r="B88" s="90" t="s">
        <v>197</v>
      </c>
    </row>
    <row r="89" spans="1:2" x14ac:dyDescent="0.35">
      <c r="A89" s="88" t="s">
        <v>198</v>
      </c>
      <c r="B89" s="90" t="s">
        <v>199</v>
      </c>
    </row>
    <row r="90" spans="1:2" x14ac:dyDescent="0.35">
      <c r="A90" s="88" t="s">
        <v>200</v>
      </c>
      <c r="B90" s="90" t="s">
        <v>201</v>
      </c>
    </row>
    <row r="91" spans="1:2" x14ac:dyDescent="0.35">
      <c r="A91" s="88" t="s">
        <v>202</v>
      </c>
      <c r="B91" s="90" t="s">
        <v>203</v>
      </c>
    </row>
    <row r="92" spans="1:2" x14ac:dyDescent="0.35">
      <c r="A92" s="88" t="s">
        <v>204</v>
      </c>
      <c r="B92" s="90" t="s">
        <v>205</v>
      </c>
    </row>
    <row r="93" spans="1:2" x14ac:dyDescent="0.35">
      <c r="A93" s="88" t="s">
        <v>206</v>
      </c>
      <c r="B93" s="90" t="s">
        <v>207</v>
      </c>
    </row>
    <row r="94" spans="1:2" x14ac:dyDescent="0.35">
      <c r="A94" s="88" t="s">
        <v>208</v>
      </c>
      <c r="B94" s="90" t="s">
        <v>209</v>
      </c>
    </row>
    <row r="95" spans="1:2" x14ac:dyDescent="0.35">
      <c r="A95" s="88" t="s">
        <v>210</v>
      </c>
      <c r="B95" s="90" t="s">
        <v>211</v>
      </c>
    </row>
    <row r="96" spans="1:2" x14ac:dyDescent="0.35">
      <c r="A96" s="88" t="s">
        <v>212</v>
      </c>
      <c r="B96" s="90" t="s">
        <v>213</v>
      </c>
    </row>
    <row r="97" spans="1:2" x14ac:dyDescent="0.35">
      <c r="A97" s="88" t="s">
        <v>214</v>
      </c>
      <c r="B97" s="90" t="s">
        <v>215</v>
      </c>
    </row>
    <row r="98" spans="1:2" x14ac:dyDescent="0.35">
      <c r="A98" s="88" t="s">
        <v>216</v>
      </c>
      <c r="B98" s="90" t="s">
        <v>217</v>
      </c>
    </row>
    <row r="99" spans="1:2" x14ac:dyDescent="0.35">
      <c r="A99" s="88" t="s">
        <v>218</v>
      </c>
      <c r="B99" s="90" t="s">
        <v>219</v>
      </c>
    </row>
    <row r="100" spans="1:2" x14ac:dyDescent="0.35">
      <c r="A100" s="88" t="s">
        <v>220</v>
      </c>
      <c r="B100" s="90" t="s">
        <v>221</v>
      </c>
    </row>
    <row r="101" spans="1:2" x14ac:dyDescent="0.35">
      <c r="A101" s="88" t="s">
        <v>222</v>
      </c>
      <c r="B101" s="90" t="s">
        <v>223</v>
      </c>
    </row>
    <row r="102" spans="1:2" x14ac:dyDescent="0.35">
      <c r="A102" s="88" t="s">
        <v>224</v>
      </c>
      <c r="B102" s="90" t="s">
        <v>225</v>
      </c>
    </row>
    <row r="103" spans="1:2" x14ac:dyDescent="0.35">
      <c r="A103" s="88" t="s">
        <v>226</v>
      </c>
      <c r="B103" s="90" t="s">
        <v>227</v>
      </c>
    </row>
    <row r="104" spans="1:2" x14ac:dyDescent="0.35">
      <c r="A104" s="88" t="s">
        <v>228</v>
      </c>
      <c r="B104" s="90" t="s">
        <v>229</v>
      </c>
    </row>
    <row r="105" spans="1:2" x14ac:dyDescent="0.35">
      <c r="A105" s="88" t="s">
        <v>230</v>
      </c>
      <c r="B105" s="90" t="s">
        <v>231</v>
      </c>
    </row>
    <row r="106" spans="1:2" x14ac:dyDescent="0.35">
      <c r="A106" s="88" t="s">
        <v>232</v>
      </c>
      <c r="B106" s="90" t="s">
        <v>233</v>
      </c>
    </row>
    <row r="107" spans="1:2" x14ac:dyDescent="0.35">
      <c r="A107" s="88" t="s">
        <v>234</v>
      </c>
      <c r="B107" s="90" t="s">
        <v>235</v>
      </c>
    </row>
    <row r="108" spans="1:2" x14ac:dyDescent="0.35">
      <c r="A108" s="88" t="s">
        <v>236</v>
      </c>
      <c r="B108" s="90" t="s">
        <v>237</v>
      </c>
    </row>
    <row r="109" spans="1:2" x14ac:dyDescent="0.35">
      <c r="A109" s="88" t="s">
        <v>238</v>
      </c>
      <c r="B109" s="90" t="s">
        <v>239</v>
      </c>
    </row>
    <row r="110" spans="1:2" x14ac:dyDescent="0.35">
      <c r="A110" s="88" t="s">
        <v>240</v>
      </c>
      <c r="B110" s="90" t="s">
        <v>241</v>
      </c>
    </row>
    <row r="111" spans="1:2" x14ac:dyDescent="0.35">
      <c r="A111" s="88" t="s">
        <v>242</v>
      </c>
      <c r="B111" s="90" t="s">
        <v>243</v>
      </c>
    </row>
    <row r="112" spans="1:2" x14ac:dyDescent="0.35">
      <c r="A112" s="88" t="s">
        <v>244</v>
      </c>
      <c r="B112" s="90" t="s">
        <v>245</v>
      </c>
    </row>
    <row r="113" spans="1:2" x14ac:dyDescent="0.35">
      <c r="A113" s="88" t="s">
        <v>246</v>
      </c>
      <c r="B113" s="90" t="s">
        <v>247</v>
      </c>
    </row>
    <row r="114" spans="1:2" x14ac:dyDescent="0.35">
      <c r="A114" s="88" t="s">
        <v>248</v>
      </c>
      <c r="B114" s="90" t="s">
        <v>249</v>
      </c>
    </row>
    <row r="115" spans="1:2" x14ac:dyDescent="0.35">
      <c r="A115" s="88" t="s">
        <v>250</v>
      </c>
      <c r="B115" s="90" t="s">
        <v>251</v>
      </c>
    </row>
    <row r="116" spans="1:2" x14ac:dyDescent="0.35">
      <c r="A116" s="88" t="s">
        <v>252</v>
      </c>
      <c r="B116" s="90" t="s">
        <v>253</v>
      </c>
    </row>
    <row r="117" spans="1:2" x14ac:dyDescent="0.35">
      <c r="A117" s="88" t="s">
        <v>254</v>
      </c>
      <c r="B117" s="90" t="s">
        <v>255</v>
      </c>
    </row>
    <row r="118" spans="1:2" x14ac:dyDescent="0.35">
      <c r="A118" s="88" t="s">
        <v>256</v>
      </c>
      <c r="B118" s="90" t="s">
        <v>257</v>
      </c>
    </row>
    <row r="119" spans="1:2" x14ac:dyDescent="0.35">
      <c r="A119" s="88" t="s">
        <v>258</v>
      </c>
      <c r="B119" s="90" t="s">
        <v>259</v>
      </c>
    </row>
    <row r="120" spans="1:2" x14ac:dyDescent="0.35">
      <c r="A120" s="88" t="s">
        <v>260</v>
      </c>
      <c r="B120" s="90" t="s">
        <v>261</v>
      </c>
    </row>
    <row r="121" spans="1:2" x14ac:dyDescent="0.35">
      <c r="A121" s="88" t="s">
        <v>262</v>
      </c>
      <c r="B121" s="90" t="s">
        <v>263</v>
      </c>
    </row>
    <row r="122" spans="1:2" x14ac:dyDescent="0.35">
      <c r="A122" s="88" t="s">
        <v>264</v>
      </c>
      <c r="B122" s="90" t="s">
        <v>265</v>
      </c>
    </row>
    <row r="123" spans="1:2" x14ac:dyDescent="0.35">
      <c r="A123" s="88" t="s">
        <v>266</v>
      </c>
      <c r="B123" s="90" t="s">
        <v>267</v>
      </c>
    </row>
    <row r="124" spans="1:2" x14ac:dyDescent="0.35">
      <c r="A124" s="88" t="s">
        <v>268</v>
      </c>
      <c r="B124" s="90" t="s">
        <v>269</v>
      </c>
    </row>
    <row r="125" spans="1:2" x14ac:dyDescent="0.35">
      <c r="A125" s="88" t="s">
        <v>270</v>
      </c>
      <c r="B125" s="90" t="s">
        <v>271</v>
      </c>
    </row>
    <row r="126" spans="1:2" x14ac:dyDescent="0.35">
      <c r="A126" s="88" t="s">
        <v>272</v>
      </c>
      <c r="B126" s="90" t="s">
        <v>273</v>
      </c>
    </row>
    <row r="127" spans="1:2" x14ac:dyDescent="0.35">
      <c r="A127" s="88" t="s">
        <v>274</v>
      </c>
      <c r="B127" s="90" t="s">
        <v>275</v>
      </c>
    </row>
    <row r="128" spans="1:2" x14ac:dyDescent="0.35">
      <c r="A128" s="88" t="s">
        <v>276</v>
      </c>
      <c r="B128" s="90" t="s">
        <v>277</v>
      </c>
    </row>
    <row r="129" spans="1:2" x14ac:dyDescent="0.35">
      <c r="A129" s="88" t="s">
        <v>278</v>
      </c>
      <c r="B129" s="90" t="s">
        <v>279</v>
      </c>
    </row>
    <row r="130" spans="1:2" x14ac:dyDescent="0.35">
      <c r="A130" s="88" t="s">
        <v>280</v>
      </c>
      <c r="B130" s="90" t="s">
        <v>281</v>
      </c>
    </row>
    <row r="131" spans="1:2" x14ac:dyDescent="0.35">
      <c r="A131" s="88" t="s">
        <v>282</v>
      </c>
      <c r="B131" s="90" t="s">
        <v>283</v>
      </c>
    </row>
    <row r="132" spans="1:2" x14ac:dyDescent="0.35">
      <c r="A132" s="88" t="s">
        <v>284</v>
      </c>
      <c r="B132" s="90" t="s">
        <v>285</v>
      </c>
    </row>
    <row r="133" spans="1:2" x14ac:dyDescent="0.35">
      <c r="A133" s="88" t="s">
        <v>286</v>
      </c>
      <c r="B133" s="90" t="s">
        <v>287</v>
      </c>
    </row>
    <row r="134" spans="1:2" x14ac:dyDescent="0.35">
      <c r="A134" s="88" t="s">
        <v>288</v>
      </c>
      <c r="B134" s="90" t="s">
        <v>289</v>
      </c>
    </row>
    <row r="135" spans="1:2" x14ac:dyDescent="0.35">
      <c r="A135" s="88" t="s">
        <v>290</v>
      </c>
      <c r="B135" s="90" t="s">
        <v>291</v>
      </c>
    </row>
    <row r="136" spans="1:2" x14ac:dyDescent="0.35">
      <c r="A136" s="88" t="s">
        <v>292</v>
      </c>
      <c r="B136" s="90" t="s">
        <v>293</v>
      </c>
    </row>
    <row r="137" spans="1:2" x14ac:dyDescent="0.35">
      <c r="A137" s="88" t="s">
        <v>294</v>
      </c>
      <c r="B137" s="90" t="s">
        <v>295</v>
      </c>
    </row>
    <row r="138" spans="1:2" x14ac:dyDescent="0.35">
      <c r="A138" s="88" t="s">
        <v>296</v>
      </c>
      <c r="B138" s="90" t="s">
        <v>297</v>
      </c>
    </row>
    <row r="139" spans="1:2" x14ac:dyDescent="0.35">
      <c r="A139" s="88" t="s">
        <v>298</v>
      </c>
      <c r="B139" s="90" t="s">
        <v>299</v>
      </c>
    </row>
    <row r="140" spans="1:2" x14ac:dyDescent="0.35">
      <c r="A140" s="88" t="s">
        <v>300</v>
      </c>
      <c r="B140" s="90" t="s">
        <v>301</v>
      </c>
    </row>
    <row r="141" spans="1:2" x14ac:dyDescent="0.35">
      <c r="A141" s="88" t="s">
        <v>302</v>
      </c>
      <c r="B141" s="90" t="s">
        <v>303</v>
      </c>
    </row>
    <row r="142" spans="1:2" x14ac:dyDescent="0.35">
      <c r="A142" s="88" t="s">
        <v>304</v>
      </c>
      <c r="B142" s="90" t="s">
        <v>305</v>
      </c>
    </row>
    <row r="143" spans="1:2" x14ac:dyDescent="0.35">
      <c r="A143" s="88" t="s">
        <v>306</v>
      </c>
      <c r="B143" s="90" t="s">
        <v>307</v>
      </c>
    </row>
    <row r="144" spans="1:2" x14ac:dyDescent="0.35">
      <c r="A144" s="88" t="s">
        <v>308</v>
      </c>
      <c r="B144" s="91" t="s">
        <v>309</v>
      </c>
    </row>
    <row r="145" spans="1:2" x14ac:dyDescent="0.35">
      <c r="A145" s="88" t="s">
        <v>310</v>
      </c>
      <c r="B145" s="90" t="s">
        <v>311</v>
      </c>
    </row>
    <row r="146" spans="1:2" x14ac:dyDescent="0.35">
      <c r="A146" s="88" t="s">
        <v>312</v>
      </c>
      <c r="B146" s="90" t="s">
        <v>313</v>
      </c>
    </row>
    <row r="147" spans="1:2" x14ac:dyDescent="0.35">
      <c r="A147" s="88" t="s">
        <v>314</v>
      </c>
      <c r="B147" s="90" t="s">
        <v>315</v>
      </c>
    </row>
    <row r="148" spans="1:2" x14ac:dyDescent="0.35">
      <c r="A148" s="88" t="s">
        <v>316</v>
      </c>
      <c r="B148" s="90" t="s">
        <v>317</v>
      </c>
    </row>
    <row r="149" spans="1:2" x14ac:dyDescent="0.35">
      <c r="A149" s="88" t="s">
        <v>318</v>
      </c>
      <c r="B149" s="90" t="s">
        <v>319</v>
      </c>
    </row>
    <row r="150" spans="1:2" x14ac:dyDescent="0.35">
      <c r="A150" s="88" t="s">
        <v>320</v>
      </c>
      <c r="B150" s="90" t="s">
        <v>321</v>
      </c>
    </row>
    <row r="151" spans="1:2" x14ac:dyDescent="0.35">
      <c r="A151" s="88" t="s">
        <v>322</v>
      </c>
      <c r="B151" s="90" t="s">
        <v>323</v>
      </c>
    </row>
    <row r="152" spans="1:2" x14ac:dyDescent="0.35">
      <c r="A152" s="88" t="s">
        <v>324</v>
      </c>
      <c r="B152" s="90" t="s">
        <v>325</v>
      </c>
    </row>
    <row r="153" spans="1:2" x14ac:dyDescent="0.35">
      <c r="A153" s="88" t="s">
        <v>326</v>
      </c>
      <c r="B153" s="90" t="s">
        <v>327</v>
      </c>
    </row>
    <row r="154" spans="1:2" x14ac:dyDescent="0.35">
      <c r="A154" s="88" t="s">
        <v>328</v>
      </c>
      <c r="B154" s="90" t="s">
        <v>329</v>
      </c>
    </row>
    <row r="155" spans="1:2" x14ac:dyDescent="0.35">
      <c r="A155" s="88" t="s">
        <v>330</v>
      </c>
      <c r="B155" s="90" t="s">
        <v>331</v>
      </c>
    </row>
    <row r="156" spans="1:2" x14ac:dyDescent="0.35">
      <c r="A156" s="88" t="s">
        <v>332</v>
      </c>
      <c r="B156" s="90" t="s">
        <v>333</v>
      </c>
    </row>
    <row r="157" spans="1:2" x14ac:dyDescent="0.35">
      <c r="A157" s="88" t="s">
        <v>334</v>
      </c>
      <c r="B157" s="90" t="s">
        <v>335</v>
      </c>
    </row>
    <row r="158" spans="1:2" x14ac:dyDescent="0.35">
      <c r="A158" s="88" t="s">
        <v>336</v>
      </c>
      <c r="B158" s="90" t="s">
        <v>337</v>
      </c>
    </row>
    <row r="159" spans="1:2" x14ac:dyDescent="0.35">
      <c r="A159" s="88" t="s">
        <v>338</v>
      </c>
      <c r="B159" s="90" t="s">
        <v>339</v>
      </c>
    </row>
    <row r="160" spans="1:2" x14ac:dyDescent="0.35">
      <c r="A160" s="88" t="s">
        <v>340</v>
      </c>
      <c r="B160" s="90" t="s">
        <v>341</v>
      </c>
    </row>
    <row r="161" spans="1:2" x14ac:dyDescent="0.35">
      <c r="A161" s="88" t="s">
        <v>342</v>
      </c>
      <c r="B161" s="90" t="s">
        <v>343</v>
      </c>
    </row>
    <row r="162" spans="1:2" x14ac:dyDescent="0.35">
      <c r="A162" s="88" t="s">
        <v>344</v>
      </c>
      <c r="B162" s="90" t="s">
        <v>345</v>
      </c>
    </row>
    <row r="163" spans="1:2" x14ac:dyDescent="0.35">
      <c r="A163" s="88" t="s">
        <v>346</v>
      </c>
      <c r="B163" s="90" t="s">
        <v>347</v>
      </c>
    </row>
    <row r="164" spans="1:2" x14ac:dyDescent="0.35">
      <c r="A164" s="88" t="s">
        <v>348</v>
      </c>
      <c r="B164" s="90" t="s">
        <v>349</v>
      </c>
    </row>
    <row r="165" spans="1:2" x14ac:dyDescent="0.35">
      <c r="A165" s="88" t="s">
        <v>350</v>
      </c>
      <c r="B165" s="90" t="s">
        <v>351</v>
      </c>
    </row>
    <row r="166" spans="1:2" x14ac:dyDescent="0.35">
      <c r="A166" s="88" t="s">
        <v>352</v>
      </c>
      <c r="B166" s="90" t="s">
        <v>353</v>
      </c>
    </row>
    <row r="167" spans="1:2" x14ac:dyDescent="0.35">
      <c r="A167" s="88" t="s">
        <v>354</v>
      </c>
      <c r="B167" s="90" t="s">
        <v>355</v>
      </c>
    </row>
    <row r="168" spans="1:2" x14ac:dyDescent="0.35">
      <c r="A168" s="88" t="s">
        <v>356</v>
      </c>
      <c r="B168" s="90" t="s">
        <v>357</v>
      </c>
    </row>
    <row r="169" spans="1:2" x14ac:dyDescent="0.35">
      <c r="A169" s="88" t="s">
        <v>358</v>
      </c>
      <c r="B169" s="90" t="s">
        <v>359</v>
      </c>
    </row>
    <row r="170" spans="1:2" x14ac:dyDescent="0.35">
      <c r="A170" s="88" t="s">
        <v>360</v>
      </c>
      <c r="B170" s="90"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Recap</vt:lpstr>
      <vt:lpstr>1) Tableau budgétaire 1</vt:lpstr>
      <vt:lpstr>2) Tableau budgétaire 2</vt:lpstr>
      <vt:lpstr>3) Notes d'explication</vt:lpstr>
      <vt:lpstr>4) Pour utilisation par PBSO</vt:lpstr>
      <vt:lpstr>5) Pour utilisation par MPTFO</vt:lpstr>
      <vt:lpstr>Dropdowns</vt:lpstr>
      <vt:lpstr>Sheet2</vt:lpstr>
      <vt:lpstr>'5) Pour utilisation par MPTFO'!Zone_d_impression</vt:lpstr>
      <vt:lpstr>Recap!Zone_d_impression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PNUD</cp:lastModifiedBy>
  <cp:lastPrinted>2020-11-18T16:17:24Z</cp:lastPrinted>
  <dcterms:created xsi:type="dcterms:W3CDTF">2017-11-15T21:17:43Z</dcterms:created>
  <dcterms:modified xsi:type="dcterms:W3CDTF">2021-11-15T12:04:32Z</dcterms:modified>
</cp:coreProperties>
</file>