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ebeni\Desktop\UNPBF Annual reports 2021\Colombia\Final for submission\Submitted\"/>
    </mc:Choice>
  </mc:AlternateContent>
  <xr:revisionPtr revIDLastSave="0" documentId="13_ncr:1_{F50D0F0E-6C0D-45ED-8EE9-FE308AF4F562}" xr6:coauthVersionLast="46" xr6:coauthVersionMax="46" xr10:uidLastSave="{00000000-0000-0000-0000-000000000000}"/>
  <bookViews>
    <workbookView xWindow="-120" yWindow="-120" windowWidth="29040" windowHeight="15840" firstSheet="1" activeTab="2" xr2:uid="{00000000-000D-0000-FFFF-FFFF00000000}"/>
  </bookViews>
  <sheets>
    <sheet name="Instructions" sheetId="1" r:id="rId1"/>
    <sheet name="1) Budget Tables" sheetId="2" r:id="rId2"/>
    <sheet name="2) By Category" sheetId="3" r:id="rId3"/>
    <sheet name="3) Explanatory Notes" sheetId="4" r:id="rId4"/>
    <sheet name="4) For PBSO Use" sheetId="5" r:id="rId5"/>
    <sheet name="5) For MPTF Use" sheetId="6" r:id="rId6"/>
    <sheet name="Sheet2" sheetId="7" state="hidden" r:id="rId7"/>
  </sheets>
  <externalReferences>
    <externalReference r:id="rId8"/>
  </externalReferences>
  <definedNames>
    <definedName name="Z_11BDAACC_DDF1_47B0_9FE1_A15805971A82_.wvu.Cols" localSheetId="1" hidden="1">'1) Budget Tables'!$E:$G</definedName>
    <definedName name="Z_11BDAACC_DDF1_47B0_9FE1_A15805971A82_.wvu.Cols" localSheetId="2" hidden="1">'2) By Category'!$E:$G</definedName>
    <definedName name="Z_11BDAACC_DDF1_47B0_9FE1_A15805971A82_.wvu.Cols" localSheetId="5" hidden="1">'5) For MPTF Use'!$D:$E</definedName>
    <definedName name="Z_2D97E3AB_8AA9_4AB9_90C0_BE74BE3A4AA6_.wvu.Cols" localSheetId="1" hidden="1">'1) Budget Tables'!$E:$G</definedName>
    <definedName name="Z_2D97E3AB_8AA9_4AB9_90C0_BE74BE3A4AA6_.wvu.Cols" localSheetId="2" hidden="1">'2) By Category'!$E:$G</definedName>
    <definedName name="Z_2D97E3AB_8AA9_4AB9_90C0_BE74BE3A4AA6_.wvu.Cols" localSheetId="5" hidden="1">'5) For MPTF Use'!$D:$E</definedName>
    <definedName name="Z_73797778_4AE1_4A24_8DE4_DFCAC0798EB1_.wvu.Cols" localSheetId="1" hidden="1">'1) Budget Tables'!$E:$G</definedName>
    <definedName name="Z_73797778_4AE1_4A24_8DE4_DFCAC0798EB1_.wvu.Cols" localSheetId="2" hidden="1">'2) By Category'!$E:$G</definedName>
    <definedName name="Z_73797778_4AE1_4A24_8DE4_DFCAC0798EB1_.wvu.Cols" localSheetId="5" hidden="1">'5) For MPTF Use'!$D:$E</definedName>
    <definedName name="Z_D10BAAA9_92CE_4851_971A_1182B1A51BBE_.wvu.Cols" localSheetId="1" hidden="1">'1) Budget Tables'!$E:$G</definedName>
    <definedName name="Z_D10BAAA9_92CE_4851_971A_1182B1A51BBE_.wvu.Cols" localSheetId="2" hidden="1">'2) By Category'!$E:$G</definedName>
    <definedName name="Z_D10BAAA9_92CE_4851_971A_1182B1A51BBE_.wvu.Cols" localSheetId="5" hidden="1">'5) For MPTF Use'!$D:$E</definedName>
  </definedNames>
  <calcPr calcId="191029"/>
  <customWorkbookViews>
    <customWorkbookView name="Zoe Meijer - Personal View" guid="{11BDAACC-DDF1-47B0-9FE1-A15805971A82}" mergeInterval="0" personalView="1" maximized="1" xWindow="-8" yWindow="-8" windowWidth="1382" windowHeight="744" activeSheetId="2" showComments="commIndAndComment"/>
    <customWorkbookView name="Alejandra Albizu - Personal View" guid="{73797778-4AE1-4A24-8DE4-DFCAC0798EB1}" mergeInterval="0" personalView="1" maximized="1" xWindow="-8" yWindow="-8" windowWidth="1382" windowHeight="744" activeSheetId="3"/>
    <customWorkbookView name="Beni  Ngullie - Personal View" guid="{2D97E3AB-8AA9-4AB9-90C0-BE74BE3A4AA6}" mergeInterval="0" personalView="1" maximized="1" xWindow="-8" yWindow="-8" windowWidth="1382" windowHeight="744" activeSheetId="2"/>
    <customWorkbookView name="Kyle Jacques - Personal View" guid="{D10BAAA9-92CE-4851-971A-1182B1A51BBE}" mergeInterval="0" personalView="1" xWindow="23" yWindow="23" windowWidth="1802" windowHeight="939"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9" i="3" l="1"/>
  <c r="H26" i="3" l="1"/>
  <c r="L180" i="2" l="1"/>
  <c r="M19" i="2"/>
  <c r="H205" i="3"/>
  <c r="H202" i="3"/>
  <c r="H192" i="3"/>
  <c r="H204" i="3" s="1"/>
  <c r="H117" i="3"/>
  <c r="H116" i="3"/>
  <c r="H206" i="3" s="1"/>
  <c r="H111" i="3"/>
  <c r="H118" i="3" s="1"/>
  <c r="H106" i="3"/>
  <c r="H107" i="3" s="1"/>
  <c r="H100" i="3"/>
  <c r="H72" i="3"/>
  <c r="H71" i="3"/>
  <c r="H68" i="3"/>
  <c r="H203" i="3" s="1"/>
  <c r="H66" i="3"/>
  <c r="H62" i="3"/>
  <c r="H61" i="3"/>
  <c r="H60" i="3"/>
  <c r="H55" i="3"/>
  <c r="H28" i="3"/>
  <c r="H27" i="3"/>
  <c r="H21" i="3"/>
  <c r="H17" i="3"/>
  <c r="H16" i="3"/>
  <c r="H15" i="3"/>
  <c r="H10" i="3"/>
  <c r="J180" i="2"/>
  <c r="K180" i="2"/>
  <c r="J110" i="2"/>
  <c r="K110" i="2"/>
  <c r="L110" i="2"/>
  <c r="J100" i="2"/>
  <c r="K100" i="2"/>
  <c r="L100" i="2"/>
  <c r="J58" i="2"/>
  <c r="K58" i="2"/>
  <c r="L58" i="2"/>
  <c r="J26" i="2"/>
  <c r="K26" i="2"/>
  <c r="L26" i="2"/>
  <c r="J16" i="2"/>
  <c r="K16" i="2"/>
  <c r="L16" i="2"/>
  <c r="J68" i="2"/>
  <c r="K68" i="2"/>
  <c r="L68" i="2"/>
  <c r="C9" i="6"/>
  <c r="C10" i="6"/>
  <c r="C11" i="6"/>
  <c r="C12" i="6"/>
  <c r="C13" i="6"/>
  <c r="C14" i="6"/>
  <c r="H201" i="3" l="1"/>
  <c r="H73" i="3"/>
  <c r="H207" i="3"/>
  <c r="H196" i="3"/>
  <c r="D204" i="3"/>
  <c r="H208" i="3" l="1"/>
  <c r="H210" i="3" s="1"/>
  <c r="D205" i="3"/>
  <c r="D207" i="2" l="1"/>
  <c r="G179" i="2" l="1"/>
  <c r="G178" i="2"/>
  <c r="F180" i="2"/>
  <c r="F188" i="3" s="1"/>
  <c r="E180" i="2"/>
  <c r="D180" i="2"/>
  <c r="D188" i="3" s="1"/>
  <c r="I180" i="2"/>
  <c r="G175" i="2"/>
  <c r="G176" i="2"/>
  <c r="G177" i="2"/>
  <c r="C20" i="6"/>
  <c r="C6" i="6"/>
  <c r="D199" i="3"/>
  <c r="D6" i="3"/>
  <c r="D197" i="2"/>
  <c r="D189" i="2"/>
  <c r="F24" i="6"/>
  <c r="F23" i="6"/>
  <c r="F22" i="6"/>
  <c r="I172" i="2"/>
  <c r="I162" i="2"/>
  <c r="I152" i="2"/>
  <c r="I142" i="2"/>
  <c r="I130" i="2"/>
  <c r="I120" i="2"/>
  <c r="I110" i="2"/>
  <c r="I100" i="2"/>
  <c r="I88" i="2"/>
  <c r="I78" i="2"/>
  <c r="I68" i="2"/>
  <c r="I58" i="2"/>
  <c r="I46" i="2"/>
  <c r="I36" i="2"/>
  <c r="I26" i="2"/>
  <c r="I16" i="2"/>
  <c r="G165" i="2"/>
  <c r="G166" i="2"/>
  <c r="G167" i="2"/>
  <c r="G168" i="2"/>
  <c r="G169" i="2"/>
  <c r="G170" i="2"/>
  <c r="G171" i="2"/>
  <c r="G164" i="2"/>
  <c r="G172" i="2" s="1"/>
  <c r="G155" i="2"/>
  <c r="G156" i="2"/>
  <c r="G157" i="2"/>
  <c r="G158" i="2"/>
  <c r="G159" i="2"/>
  <c r="G160" i="2"/>
  <c r="G161" i="2"/>
  <c r="G154" i="2"/>
  <c r="H162" i="2" s="1"/>
  <c r="G145" i="2"/>
  <c r="G146" i="2"/>
  <c r="G147" i="2"/>
  <c r="G148" i="2"/>
  <c r="G149" i="2"/>
  <c r="G150" i="2"/>
  <c r="G151" i="2"/>
  <c r="G144" i="2"/>
  <c r="G152" i="2" s="1"/>
  <c r="G135" i="2"/>
  <c r="G136" i="2"/>
  <c r="G137" i="2"/>
  <c r="G138" i="2"/>
  <c r="G139" i="2"/>
  <c r="G140" i="2"/>
  <c r="G141" i="2"/>
  <c r="G134" i="2"/>
  <c r="H142" i="2" s="1"/>
  <c r="G123" i="2"/>
  <c r="G124" i="2"/>
  <c r="G125" i="2"/>
  <c r="G126" i="2"/>
  <c r="G127" i="2"/>
  <c r="G128" i="2"/>
  <c r="G129" i="2"/>
  <c r="G122" i="2"/>
  <c r="H130" i="2" s="1"/>
  <c r="G113" i="2"/>
  <c r="G114" i="2"/>
  <c r="G115" i="2"/>
  <c r="G116" i="2"/>
  <c r="G117" i="2"/>
  <c r="G118" i="2"/>
  <c r="G119" i="2"/>
  <c r="G112" i="2"/>
  <c r="H120" i="2" s="1"/>
  <c r="G103" i="2"/>
  <c r="G104" i="2"/>
  <c r="G105" i="2"/>
  <c r="G106" i="2"/>
  <c r="G107" i="2"/>
  <c r="G108" i="2"/>
  <c r="G109" i="2"/>
  <c r="G102" i="2"/>
  <c r="G93" i="2"/>
  <c r="G94" i="2"/>
  <c r="G95" i="2"/>
  <c r="G96" i="2"/>
  <c r="G97" i="2"/>
  <c r="G98" i="2"/>
  <c r="G99" i="2"/>
  <c r="G92" i="2"/>
  <c r="G81" i="2"/>
  <c r="G82" i="2"/>
  <c r="G83" i="2"/>
  <c r="G84" i="2"/>
  <c r="G85" i="2"/>
  <c r="G86" i="2"/>
  <c r="G87" i="2"/>
  <c r="G80" i="2"/>
  <c r="H88" i="2" s="1"/>
  <c r="G71" i="2"/>
  <c r="G72" i="2"/>
  <c r="G73" i="2"/>
  <c r="G74" i="2"/>
  <c r="G75" i="2"/>
  <c r="G76" i="2"/>
  <c r="G77" i="2"/>
  <c r="G70" i="2"/>
  <c r="H78" i="2" s="1"/>
  <c r="G61" i="2"/>
  <c r="G62" i="2"/>
  <c r="G63" i="2"/>
  <c r="G64" i="2"/>
  <c r="G65" i="2"/>
  <c r="G66" i="2"/>
  <c r="G67" i="2"/>
  <c r="G60" i="2"/>
  <c r="G51" i="2"/>
  <c r="G52" i="2"/>
  <c r="G53" i="2"/>
  <c r="G54" i="2"/>
  <c r="G55" i="2"/>
  <c r="G56" i="2"/>
  <c r="G57" i="2"/>
  <c r="G50" i="2"/>
  <c r="G39" i="2"/>
  <c r="G40" i="2"/>
  <c r="G41" i="2"/>
  <c r="G42" i="2"/>
  <c r="G43" i="2"/>
  <c r="G44" i="2"/>
  <c r="G45" i="2"/>
  <c r="G38" i="2"/>
  <c r="G46" i="2" s="1"/>
  <c r="G29" i="2"/>
  <c r="G30" i="2"/>
  <c r="G31" i="2"/>
  <c r="G32" i="2"/>
  <c r="G33" i="2"/>
  <c r="G34" i="2"/>
  <c r="G35" i="2"/>
  <c r="G28" i="2"/>
  <c r="G36" i="2" s="1"/>
  <c r="G19" i="2"/>
  <c r="G20" i="2"/>
  <c r="G21" i="2"/>
  <c r="G22" i="2"/>
  <c r="G23" i="2"/>
  <c r="G24" i="2"/>
  <c r="G25" i="2"/>
  <c r="G18" i="2"/>
  <c r="G9" i="2"/>
  <c r="G10" i="2"/>
  <c r="G11" i="2"/>
  <c r="G12" i="2"/>
  <c r="G13" i="2"/>
  <c r="G14" i="2"/>
  <c r="G15" i="2"/>
  <c r="G8" i="2"/>
  <c r="D207" i="3"/>
  <c r="D202" i="3"/>
  <c r="D203" i="3"/>
  <c r="D206" i="3"/>
  <c r="D201" i="3"/>
  <c r="C8" i="6" s="1"/>
  <c r="D152" i="2"/>
  <c r="E152" i="2"/>
  <c r="E198" i="2"/>
  <c r="F198" i="2"/>
  <c r="E190" i="2"/>
  <c r="F190" i="2"/>
  <c r="F196" i="3"/>
  <c r="E196" i="3"/>
  <c r="D196" i="3"/>
  <c r="G195" i="3"/>
  <c r="G194" i="3"/>
  <c r="G193" i="3"/>
  <c r="G192" i="3"/>
  <c r="G191" i="3"/>
  <c r="G190" i="3"/>
  <c r="G189" i="3"/>
  <c r="E188" i="3"/>
  <c r="E207" i="3"/>
  <c r="D14" i="6" s="1"/>
  <c r="F207" i="3"/>
  <c r="E14" i="6" s="1"/>
  <c r="E206" i="3"/>
  <c r="F206" i="3"/>
  <c r="E13" i="6" s="1"/>
  <c r="E205" i="3"/>
  <c r="D12" i="6" s="1"/>
  <c r="F205" i="3"/>
  <c r="E12" i="6" s="1"/>
  <c r="E204" i="3"/>
  <c r="D11" i="6"/>
  <c r="F204" i="3"/>
  <c r="E11" i="6" s="1"/>
  <c r="E203" i="3"/>
  <c r="D10" i="6" s="1"/>
  <c r="F203" i="3"/>
  <c r="E10" i="6" s="1"/>
  <c r="E202" i="3"/>
  <c r="D9" i="6" s="1"/>
  <c r="F202" i="3"/>
  <c r="E9" i="6" s="1"/>
  <c r="E201" i="3"/>
  <c r="D8" i="6" s="1"/>
  <c r="F201" i="3"/>
  <c r="E8" i="6" s="1"/>
  <c r="G156" i="3"/>
  <c r="G157" i="3"/>
  <c r="G158" i="3"/>
  <c r="G159" i="3"/>
  <c r="G160" i="3"/>
  <c r="G161" i="3"/>
  <c r="G162" i="3"/>
  <c r="D163" i="3"/>
  <c r="E163" i="3"/>
  <c r="F163" i="3"/>
  <c r="G167" i="3"/>
  <c r="G168" i="3"/>
  <c r="G169" i="3"/>
  <c r="G170" i="3"/>
  <c r="G171" i="3"/>
  <c r="G172" i="3"/>
  <c r="G173" i="3"/>
  <c r="D174" i="3"/>
  <c r="E174" i="3"/>
  <c r="F174" i="3"/>
  <c r="G178" i="3"/>
  <c r="G179" i="3"/>
  <c r="G180" i="3"/>
  <c r="G181" i="3"/>
  <c r="G182" i="3"/>
  <c r="G183" i="3"/>
  <c r="G184" i="3"/>
  <c r="D185" i="3"/>
  <c r="E185" i="3"/>
  <c r="F185" i="3"/>
  <c r="F152" i="3"/>
  <c r="E152" i="3"/>
  <c r="D152" i="3"/>
  <c r="G151" i="3"/>
  <c r="G150" i="3"/>
  <c r="G149" i="3"/>
  <c r="G148" i="3"/>
  <c r="G147" i="3"/>
  <c r="G146" i="3"/>
  <c r="G145" i="3"/>
  <c r="G111" i="3"/>
  <c r="G112" i="3"/>
  <c r="G113" i="3"/>
  <c r="G114" i="3"/>
  <c r="G115" i="3"/>
  <c r="G116" i="3"/>
  <c r="G117" i="3"/>
  <c r="D118" i="3"/>
  <c r="E118" i="3"/>
  <c r="F118" i="3"/>
  <c r="G122" i="3"/>
  <c r="G123" i="3"/>
  <c r="G124" i="3"/>
  <c r="G125" i="3"/>
  <c r="G126" i="3"/>
  <c r="G127" i="3"/>
  <c r="G128" i="3"/>
  <c r="D129" i="3"/>
  <c r="E129" i="3"/>
  <c r="F129" i="3"/>
  <c r="G133" i="3"/>
  <c r="G134" i="3"/>
  <c r="G135" i="3"/>
  <c r="G136" i="3"/>
  <c r="G137" i="3"/>
  <c r="G138" i="3"/>
  <c r="G139" i="3"/>
  <c r="D140" i="3"/>
  <c r="E140" i="3"/>
  <c r="F140" i="3"/>
  <c r="F107" i="3"/>
  <c r="E107" i="3"/>
  <c r="D107" i="3"/>
  <c r="G106" i="3"/>
  <c r="G105" i="3"/>
  <c r="G104" i="3"/>
  <c r="G103" i="3"/>
  <c r="G102" i="3"/>
  <c r="G101" i="3"/>
  <c r="G100" i="3"/>
  <c r="G66" i="3"/>
  <c r="G67" i="3"/>
  <c r="G68" i="3"/>
  <c r="G69" i="3"/>
  <c r="G70" i="3"/>
  <c r="G71" i="3"/>
  <c r="G72" i="3"/>
  <c r="D73" i="3"/>
  <c r="E73" i="3"/>
  <c r="F73" i="3"/>
  <c r="G77" i="3"/>
  <c r="G78" i="3"/>
  <c r="G79" i="3"/>
  <c r="G80" i="3"/>
  <c r="G81" i="3"/>
  <c r="G82" i="3"/>
  <c r="G83" i="3"/>
  <c r="D84" i="3"/>
  <c r="E84" i="3"/>
  <c r="F84" i="3"/>
  <c r="G88" i="3"/>
  <c r="G89" i="3"/>
  <c r="G90" i="3"/>
  <c r="G91" i="3"/>
  <c r="G92" i="3"/>
  <c r="G93" i="3"/>
  <c r="G94" i="3"/>
  <c r="D95" i="3"/>
  <c r="E95" i="3"/>
  <c r="F95" i="3"/>
  <c r="G55" i="3"/>
  <c r="G56" i="3"/>
  <c r="G57" i="3"/>
  <c r="G58" i="3"/>
  <c r="G59" i="3"/>
  <c r="G60" i="3"/>
  <c r="G61" i="3"/>
  <c r="D62" i="3"/>
  <c r="E62" i="3"/>
  <c r="F62" i="3"/>
  <c r="G21" i="3"/>
  <c r="G22" i="3"/>
  <c r="G23" i="3"/>
  <c r="G24" i="3"/>
  <c r="G25" i="3"/>
  <c r="G26" i="3"/>
  <c r="G27" i="3"/>
  <c r="D28" i="3"/>
  <c r="E28" i="3"/>
  <c r="F28" i="3"/>
  <c r="G32" i="3"/>
  <c r="G33" i="3"/>
  <c r="G34" i="3"/>
  <c r="G35" i="3"/>
  <c r="G36" i="3"/>
  <c r="G37" i="3"/>
  <c r="G38" i="3"/>
  <c r="D39" i="3"/>
  <c r="E39" i="3"/>
  <c r="G39" i="3" s="1"/>
  <c r="F39" i="3"/>
  <c r="G43" i="3"/>
  <c r="G44" i="3"/>
  <c r="G45" i="3"/>
  <c r="G46" i="3"/>
  <c r="G47" i="3"/>
  <c r="G48" i="3"/>
  <c r="G49" i="3"/>
  <c r="D50" i="3"/>
  <c r="E50" i="3"/>
  <c r="F50" i="3"/>
  <c r="E17" i="3"/>
  <c r="F17" i="3"/>
  <c r="G10" i="3"/>
  <c r="G11" i="3"/>
  <c r="G12" i="3"/>
  <c r="G13" i="3"/>
  <c r="G14" i="3"/>
  <c r="G15" i="3"/>
  <c r="G16" i="3"/>
  <c r="D17" i="3"/>
  <c r="G129" i="3"/>
  <c r="G174" i="3"/>
  <c r="D13" i="6"/>
  <c r="G163" i="3"/>
  <c r="G185" i="3"/>
  <c r="G84" i="3"/>
  <c r="G50" i="3"/>
  <c r="E172" i="2"/>
  <c r="E177" i="3"/>
  <c r="F172" i="2"/>
  <c r="F177" i="3" s="1"/>
  <c r="E162" i="2"/>
  <c r="E166" i="3"/>
  <c r="F162" i="2"/>
  <c r="F166" i="3" s="1"/>
  <c r="E155" i="3"/>
  <c r="F152" i="2"/>
  <c r="F155" i="3" s="1"/>
  <c r="E142" i="2"/>
  <c r="E144" i="3" s="1"/>
  <c r="F142" i="2"/>
  <c r="F144" i="3" s="1"/>
  <c r="E130" i="2"/>
  <c r="E132" i="3" s="1"/>
  <c r="F130" i="2"/>
  <c r="F132" i="3" s="1"/>
  <c r="E120" i="2"/>
  <c r="E121" i="3" s="1"/>
  <c r="F120" i="2"/>
  <c r="F121" i="3" s="1"/>
  <c r="E110" i="2"/>
  <c r="E110" i="3" s="1"/>
  <c r="F110" i="2"/>
  <c r="F110" i="3" s="1"/>
  <c r="E100" i="2"/>
  <c r="E99" i="3" s="1"/>
  <c r="F100" i="2"/>
  <c r="F99" i="3"/>
  <c r="E88" i="2"/>
  <c r="E87" i="3" s="1"/>
  <c r="F88" i="2"/>
  <c r="F87" i="3" s="1"/>
  <c r="E78" i="2"/>
  <c r="E76" i="3" s="1"/>
  <c r="F78" i="2"/>
  <c r="F76" i="3" s="1"/>
  <c r="E68" i="2"/>
  <c r="E65" i="3" s="1"/>
  <c r="F68" i="2"/>
  <c r="F65" i="3" s="1"/>
  <c r="E58" i="2"/>
  <c r="E54" i="3" s="1"/>
  <c r="F58" i="2"/>
  <c r="F54" i="3" s="1"/>
  <c r="E46" i="2"/>
  <c r="E42" i="3" s="1"/>
  <c r="F46" i="2"/>
  <c r="F42" i="3" s="1"/>
  <c r="E36" i="2"/>
  <c r="E31" i="3" s="1"/>
  <c r="F36" i="2"/>
  <c r="F31" i="3" s="1"/>
  <c r="E26" i="2"/>
  <c r="E20" i="3"/>
  <c r="F26" i="2"/>
  <c r="F20" i="3" s="1"/>
  <c r="D26" i="2"/>
  <c r="F16" i="2"/>
  <c r="E16" i="2"/>
  <c r="E9" i="3" s="1"/>
  <c r="D172" i="2"/>
  <c r="D177" i="3" s="1"/>
  <c r="D162" i="2"/>
  <c r="D166" i="3"/>
  <c r="D155" i="3"/>
  <c r="G155" i="3" s="1"/>
  <c r="D142" i="2"/>
  <c r="C40" i="5" s="1"/>
  <c r="D45" i="5" s="1"/>
  <c r="D130" i="2"/>
  <c r="D132" i="3"/>
  <c r="D120" i="2"/>
  <c r="D121" i="3" s="1"/>
  <c r="D110" i="2"/>
  <c r="D110" i="3" s="1"/>
  <c r="D100" i="2"/>
  <c r="D88" i="2"/>
  <c r="D87" i="3" s="1"/>
  <c r="G87" i="3" s="1"/>
  <c r="D78" i="2"/>
  <c r="D76" i="3" s="1"/>
  <c r="G76" i="3" s="1"/>
  <c r="D68" i="2"/>
  <c r="D65" i="3" s="1"/>
  <c r="D58" i="2"/>
  <c r="D46" i="2"/>
  <c r="D42" i="3" s="1"/>
  <c r="D36" i="2"/>
  <c r="D31" i="3" s="1"/>
  <c r="D16" i="2"/>
  <c r="D191" i="2" s="1"/>
  <c r="D192" i="2" s="1"/>
  <c r="D99" i="3"/>
  <c r="D144" i="3"/>
  <c r="I204" i="2" l="1"/>
  <c r="I205" i="2" s="1"/>
  <c r="G31" i="3"/>
  <c r="G121" i="3"/>
  <c r="G144" i="3"/>
  <c r="G202" i="3"/>
  <c r="G95" i="3"/>
  <c r="H46" i="2"/>
  <c r="G142" i="2"/>
  <c r="F191" i="2"/>
  <c r="G78" i="2"/>
  <c r="G152" i="3"/>
  <c r="G120" i="2"/>
  <c r="G130" i="2"/>
  <c r="G166" i="3"/>
  <c r="G110" i="3"/>
  <c r="G177" i="3"/>
  <c r="E208" i="3"/>
  <c r="G140" i="3"/>
  <c r="G196" i="3"/>
  <c r="G205" i="3"/>
  <c r="C29" i="5"/>
  <c r="D34" i="5" s="1"/>
  <c r="G100" i="2"/>
  <c r="G68" i="2"/>
  <c r="H58" i="2"/>
  <c r="H26" i="2"/>
  <c r="H16" i="2"/>
  <c r="G132" i="3"/>
  <c r="G42" i="3"/>
  <c r="E15" i="6"/>
  <c r="D15" i="6"/>
  <c r="G107" i="3"/>
  <c r="G65" i="3"/>
  <c r="F9" i="3"/>
  <c r="F208" i="3"/>
  <c r="G17" i="3"/>
  <c r="G28" i="3"/>
  <c r="G73" i="3"/>
  <c r="G118" i="3"/>
  <c r="G16" i="2"/>
  <c r="H152" i="2"/>
  <c r="G88" i="2"/>
  <c r="H36" i="2"/>
  <c r="G203" i="3"/>
  <c r="H172" i="2"/>
  <c r="G58" i="2"/>
  <c r="H68" i="2"/>
  <c r="G180" i="2"/>
  <c r="G188" i="3"/>
  <c r="D43" i="5"/>
  <c r="G99" i="3"/>
  <c r="D46" i="5"/>
  <c r="D47" i="5"/>
  <c r="E191" i="2"/>
  <c r="D44" i="5"/>
  <c r="C7" i="5"/>
  <c r="D11" i="5" s="1"/>
  <c r="G62" i="3"/>
  <c r="G162" i="2"/>
  <c r="G207" i="3"/>
  <c r="H110" i="2"/>
  <c r="G206" i="3"/>
  <c r="G204" i="3"/>
  <c r="G201" i="3"/>
  <c r="D208" i="3"/>
  <c r="H180" i="2"/>
  <c r="G110" i="2"/>
  <c r="H100" i="2"/>
  <c r="C18" i="5"/>
  <c r="D24" i="5" s="1"/>
  <c r="D54" i="3"/>
  <c r="G54" i="3" s="1"/>
  <c r="G26" i="2"/>
  <c r="D20" i="3"/>
  <c r="G20" i="3" s="1"/>
  <c r="D9" i="3"/>
  <c r="G9" i="3" s="1"/>
  <c r="D209" i="3" l="1"/>
  <c r="D210" i="3" s="1"/>
  <c r="F192" i="2"/>
  <c r="F199" i="2" s="1"/>
  <c r="F200" i="2"/>
  <c r="E23" i="6" s="1"/>
  <c r="D33" i="5"/>
  <c r="D36" i="5"/>
  <c r="D32" i="5"/>
  <c r="D35" i="5"/>
  <c r="D12" i="5"/>
  <c r="D14" i="5"/>
  <c r="D10" i="5"/>
  <c r="D13" i="5"/>
  <c r="C41" i="5"/>
  <c r="G208" i="3"/>
  <c r="E192" i="2"/>
  <c r="E200" i="2"/>
  <c r="D23" i="6" s="1"/>
  <c r="E193" i="2"/>
  <c r="E199" i="2"/>
  <c r="D204" i="2"/>
  <c r="C15" i="6"/>
  <c r="D22" i="5"/>
  <c r="D21" i="5"/>
  <c r="D25" i="5"/>
  <c r="D23" i="5"/>
  <c r="D193" i="2"/>
  <c r="D199" i="2" s="1"/>
  <c r="G191" i="2"/>
  <c r="G192" i="2" s="1"/>
  <c r="G193" i="2" s="1"/>
  <c r="C16" i="6" l="1"/>
  <c r="C17" i="6" s="1"/>
  <c r="C30" i="5"/>
  <c r="C8" i="5"/>
  <c r="F202" i="2"/>
  <c r="E22" i="6"/>
  <c r="F193" i="2"/>
  <c r="D22" i="6"/>
  <c r="E202" i="2"/>
  <c r="D200" i="2"/>
  <c r="C23" i="6" s="1"/>
  <c r="C19" i="5"/>
  <c r="D208" i="2"/>
  <c r="D201" i="2"/>
  <c r="C24" i="6" s="1"/>
  <c r="D205" i="2"/>
  <c r="C22" i="6"/>
  <c r="D202" i="2" l="1"/>
  <c r="C2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tc={45255694-2CF7-494D-B9C2-F4D881B15B54}</author>
    <author>tc={42EFAA6B-C79F-4FF7-822B-1169BCE11651}</author>
  </authors>
  <commentList>
    <comment ref="H206" authorId="0" shapeId="0" xr:uid="{45255694-2CF7-494D-B9C2-F4D881B15B54}">
      <text>
        <t>[Threaded comment]
Your version of Excel allows you to read this threaded comment; however, any edits to it will get removed if the file is opened in a newer version of Excel. Learn more: https://go.microsoft.com/fwlink/?linkid=870924
Comment:
    This figures relates to expenditure in actuals ( Christian Aid Ireland)</t>
      </text>
    </comment>
    <comment ref="I206" authorId="1" shapeId="0" xr:uid="{42EFAA6B-C79F-4FF7-822B-1169BCE11651}">
      <text>
        <t>[Threaded comment]
Your version of Excel allows you to read this threaded comment; however, any edits to it will get removed if the file is opened in a newer version of Excel. Learn more: https://go.microsoft.com/fwlink/?linkid=870924
Comment:
    This figure includes commitment + expended and this is the figure that relates to our quarter 3 report submitted to MPTFO . (Christian Aid Ireland)</t>
      </text>
    </comment>
  </commentList>
</comments>
</file>

<file path=xl/sharedStrings.xml><?xml version="1.0" encoding="utf-8"?>
<sst xmlns="http://schemas.openxmlformats.org/spreadsheetml/2006/main" count="858" uniqueCount="629">
  <si>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</si>
  <si>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</si>
  <si>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</si>
  <si>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</si>
  <si>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</si>
  <si>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</si>
  <si>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</si>
  <si>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</si>
  <si>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</si>
  <si>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</si>
  <si>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</si>
  <si>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</si>
  <si>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</si>
  <si>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</si>
  <si>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</si>
  <si>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 Towards GEWE</t>
  </si>
  <si>
    <t>% Towards M&amp;E</t>
  </si>
  <si>
    <t>5. Travel</t>
  </si>
  <si>
    <t>Totals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</si>
  <si>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</si>
  <si>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</si>
  <si>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</si>
  <si>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</si>
  <si>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</si>
  <si>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</si>
  <si>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</si>
  <si>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</si>
  <si>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</si>
  <si>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</si>
  <si>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</si>
  <si>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</si>
  <si>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Activity 1.1.4</t>
  </si>
  <si>
    <t>Activity 1.1.5</t>
  </si>
  <si>
    <t>Activity 1.1.6</t>
  </si>
  <si>
    <t>Activity 1.1.7</t>
  </si>
  <si>
    <t>Activity 1.1.8</t>
  </si>
  <si>
    <t>Activity 1.2.3</t>
  </si>
  <si>
    <t>Activity 1.2.4</t>
  </si>
  <si>
    <t>Activity 1.2.5</t>
  </si>
  <si>
    <t>Activity 1.2.6</t>
  </si>
  <si>
    <t>Activity 1.2.7</t>
  </si>
  <si>
    <t>Activity 1.2.8</t>
  </si>
  <si>
    <t>Activity 1.2.1</t>
  </si>
  <si>
    <t>Activity 1.2.2</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</si>
  <si>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</si>
  <si>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</si>
  <si>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</si>
  <si>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</si>
  <si>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</si>
  <si>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</si>
  <si>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</si>
  <si>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</si>
  <si>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</si>
  <si>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</si>
  <si>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</si>
  <si>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</si>
  <si>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</si>
  <si>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</si>
  <si>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</si>
  <si>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</si>
  <si>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</si>
  <si>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</si>
  <si>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</si>
  <si>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</si>
  <si>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</si>
  <si>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</si>
  <si>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</si>
  <si>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</si>
  <si>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</si>
  <si>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</si>
  <si>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</si>
  <si>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</si>
  <si>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</si>
  <si>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</si>
  <si>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</si>
  <si>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</si>
  <si>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</si>
  <si>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</si>
  <si>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</si>
  <si>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</si>
  <si>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</si>
  <si>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</si>
  <si>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</si>
  <si>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</si>
  <si>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</si>
  <si>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</si>
  <si>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</si>
  <si>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</si>
  <si>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</si>
  <si>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</si>
  <si>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</si>
  <si>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</si>
  <si>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</si>
  <si>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</si>
  <si>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</si>
  <si>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</si>
  <si>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</si>
  <si>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</si>
  <si>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</si>
  <si>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</si>
  <si>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</si>
  <si>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</si>
  <si>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</si>
  <si>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</si>
  <si>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</si>
  <si>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</si>
  <si>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</si>
  <si>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</si>
  <si>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</si>
  <si>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</si>
  <si>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</si>
  <si>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</si>
  <si>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</si>
  <si>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</si>
  <si>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</si>
  <si>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</si>
  <si>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</si>
  <si>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</si>
  <si>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</si>
  <si>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</si>
  <si>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</si>
  <si>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</si>
  <si>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</si>
  <si>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</si>
  <si>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</si>
  <si>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</si>
  <si>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</si>
  <si>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</si>
  <si>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</si>
  <si>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</si>
  <si>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</si>
  <si>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</si>
  <si>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</si>
  <si>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</si>
  <si>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</si>
  <si>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</si>
  <si>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</si>
  <si>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</si>
  <si>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</si>
  <si>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</si>
  <si>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</si>
  <si>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</si>
  <si>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</si>
  <si>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</si>
  <si>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</si>
  <si>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</si>
  <si>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</si>
  <si>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</si>
  <si>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</si>
  <si>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</si>
  <si>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</si>
  <si>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</si>
  <si>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</si>
  <si>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</si>
  <si>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</si>
  <si>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</si>
  <si>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</si>
  <si>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</si>
  <si>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</si>
  <si>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</si>
  <si>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</si>
  <si>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</si>
  <si>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</si>
  <si>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</si>
  <si>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</si>
  <si>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</si>
  <si>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</si>
  <si>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</si>
  <si>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</si>
  <si>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</si>
  <si>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</si>
  <si>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</si>
  <si>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</si>
  <si>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</si>
  <si>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</si>
  <si>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Recipient Organization 2 Budget</t>
  </si>
  <si>
    <t>Recipient Organization 3 Budget</t>
  </si>
  <si>
    <t>Table 2 - Output breakdown by UN budget categories</t>
  </si>
  <si>
    <t>Recipient Agency 2</t>
  </si>
  <si>
    <t>Recipient Agency 3</t>
  </si>
  <si>
    <t>Recip Agency 2</t>
  </si>
  <si>
    <t>Recip Agency 3</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</si>
  <si>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</si>
  <si>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</si>
  <si>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</si>
  <si>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</si>
  <si>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</si>
  <si>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</si>
  <si>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</si>
  <si>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</si>
  <si>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</si>
  <si>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</si>
  <si>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</si>
  <si>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</si>
  <si>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</si>
  <si>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</si>
  <si>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</si>
  <si>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</si>
  <si>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</si>
  <si>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</si>
  <si>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</si>
  <si>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</si>
  <si>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</si>
  <si>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</si>
  <si>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</si>
  <si>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</si>
  <si>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</si>
  <si>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</si>
  <si>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</si>
  <si>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</si>
  <si>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</si>
  <si>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</si>
  <si>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</si>
  <si>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</si>
  <si>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</si>
  <si>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</si>
  <si>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</si>
  <si>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</si>
  <si>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</si>
  <si>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</si>
  <si>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</si>
  <si>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</si>
  <si>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</si>
  <si>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</si>
  <si>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</si>
  <si>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</si>
  <si>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</si>
  <si>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</si>
  <si>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</si>
  <si>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</si>
  <si>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</si>
  <si>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</si>
  <si>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</si>
  <si>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</si>
  <si>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</si>
  <si>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</si>
  <si>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</si>
  <si>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</si>
  <si>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</si>
  <si>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</si>
  <si>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</si>
  <si>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</si>
  <si>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</si>
  <si>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</si>
  <si>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</si>
  <si>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</si>
  <si>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</si>
  <si>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</si>
  <si>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</si>
  <si>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</si>
  <si>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</si>
  <si>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</si>
  <si>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</si>
  <si>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</si>
  <si>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</si>
  <si>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</si>
  <si>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</si>
  <si>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</si>
  <si>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</si>
  <si>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</si>
  <si>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</si>
  <si>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</si>
  <si>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</si>
  <si>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</si>
  <si>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</si>
  <si>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</si>
  <si>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</si>
  <si>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</si>
  <si>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</si>
  <si>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</si>
  <si>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</si>
  <si>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</si>
  <si>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</si>
  <si>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</si>
  <si>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</si>
  <si>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</si>
  <si>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</si>
  <si>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</si>
  <si>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</si>
  <si>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</si>
  <si>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</si>
  <si>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</si>
  <si>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</si>
  <si>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</si>
  <si>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</si>
  <si>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</si>
  <si>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</si>
  <si>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</si>
  <si>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</si>
  <si>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</si>
  <si>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</si>
  <si>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</si>
  <si>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</si>
  <si>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</si>
  <si>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</si>
  <si>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</si>
  <si>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</si>
  <si>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</si>
  <si>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</si>
  <si>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</si>
  <si>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</si>
  <si>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</si>
  <si>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</si>
  <si>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</si>
  <si>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</si>
  <si>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</si>
  <si>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</si>
  <si>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</si>
  <si>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</si>
  <si>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</si>
  <si>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</si>
  <si>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</si>
  <si>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</si>
  <si>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</si>
  <si>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</si>
  <si>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</si>
  <si>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</si>
  <si>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</si>
  <si>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</si>
  <si>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</si>
  <si>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</si>
  <si>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</si>
  <si>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</si>
  <si>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</si>
  <si>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</si>
  <si>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</si>
  <si>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</si>
  <si>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</si>
  <si>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</si>
  <si>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</si>
  <si>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</si>
  <si>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</si>
  <si>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</si>
  <si>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</si>
  <si>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</si>
  <si>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</si>
  <si>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</si>
  <si>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</si>
  <si>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</si>
  <si>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</si>
  <si>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</si>
  <si>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</si>
  <si>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</si>
  <si>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</si>
  <si>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</si>
  <si>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</si>
  <si>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</si>
  <si>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</si>
  <si>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</si>
  <si>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</si>
  <si>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</si>
  <si>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</si>
  <si>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</si>
  <si>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</si>
  <si>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</si>
  <si>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</si>
  <si>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</si>
  <si>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</si>
  <si>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</si>
  <si>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</si>
  <si>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</si>
  <si>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</si>
  <si>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</si>
  <si>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</si>
  <si>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</si>
  <si>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</si>
  <si>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</si>
  <si>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</si>
  <si>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</si>
  <si>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</si>
  <si>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</si>
  <si>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</si>
  <si>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</si>
  <si>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</si>
  <si>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</si>
  <si>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</si>
  <si>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</si>
  <si>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</si>
  <si>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</si>
  <si>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</si>
  <si>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</si>
  <si>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</si>
  <si>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</si>
  <si>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</si>
  <si>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</si>
  <si>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</si>
  <si>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</si>
  <si>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</si>
  <si>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</si>
  <si>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</si>
  <si>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</si>
  <si>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</si>
  <si>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</si>
  <si>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</si>
  <si>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</si>
  <si>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</si>
  <si>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</si>
  <si>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</si>
  <si>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</si>
  <si>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</si>
  <si>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</si>
  <si>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</si>
  <si>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</si>
  <si>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</si>
  <si>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</si>
  <si>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</si>
  <si>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</si>
  <si>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</si>
  <si>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</si>
  <si>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</si>
  <si>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</si>
  <si>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</si>
  <si>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</si>
  <si>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</si>
  <si>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</si>
  <si>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</si>
  <si>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</si>
  <si>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</si>
  <si>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</si>
  <si>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</si>
  <si>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</si>
  <si>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</si>
  <si>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</si>
  <si>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</si>
  <si>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</si>
  <si>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</si>
  <si>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</si>
  <si>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</si>
  <si>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</si>
  <si>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</si>
  <si>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</si>
  <si>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</si>
  <si>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</si>
  <si>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</si>
  <si>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</si>
  <si>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</si>
  <si>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</si>
  <si>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</si>
  <si>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</si>
  <si>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</si>
  <si>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</si>
  <si>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</si>
  <si>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</si>
  <si>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</si>
  <si>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</si>
  <si>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</si>
  <si>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</si>
  <si>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</si>
  <si>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</si>
  <si>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</si>
  <si>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</si>
  <si>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</si>
  <si>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</si>
  <si>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</si>
  <si>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</si>
  <si>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</si>
  <si>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</si>
  <si>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</si>
  <si>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</si>
  <si>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</si>
  <si>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</si>
  <si>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</si>
  <si>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</si>
  <si>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</si>
  <si>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</si>
  <si>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</si>
  <si>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</si>
  <si>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</si>
  <si>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</si>
  <si>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</si>
  <si>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</si>
  <si>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</si>
  <si>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</si>
  <si>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</si>
  <si>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</si>
  <si>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</si>
  <si>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</si>
  <si>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</si>
  <si>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</si>
  <si>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</si>
  <si>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</si>
  <si>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</si>
  <si>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</si>
  <si>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</si>
  <si>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</si>
  <si>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</si>
  <si>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</si>
  <si>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</si>
  <si>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</si>
  <si>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</si>
  <si>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</si>
  <si>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</si>
  <si>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</si>
  <si>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</si>
  <si>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</si>
  <si>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</si>
  <si>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</si>
  <si>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</si>
  <si>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</si>
  <si>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</si>
  <si>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</si>
  <si>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</si>
  <si>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</si>
  <si>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</si>
  <si>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</si>
  <si>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</si>
  <si>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</si>
  <si>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</si>
  <si>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</si>
  <si>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</si>
  <si>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</si>
  <si>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</si>
  <si>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</si>
  <si>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</si>
  <si>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</si>
  <si>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</si>
  <si>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</si>
  <si>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</si>
  <si>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</si>
  <si>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</si>
  <si>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</si>
  <si>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</si>
  <si>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</si>
  <si>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</si>
  <si>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</si>
  <si>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</si>
  <si>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</si>
  <si>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</si>
  <si>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</si>
  <si>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</si>
  <si>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</si>
  <si>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</si>
  <si>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</si>
  <si>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</si>
  <si>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</si>
  <si>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</si>
  <si>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</si>
  <si>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</si>
  <si>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</si>
  <si>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</si>
  <si>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</si>
  <si>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</si>
  <si>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</si>
  <si>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</si>
  <si>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</si>
  <si>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t>Recipient Organization 2</t>
  </si>
  <si>
    <t>Recipient Organization 3</t>
  </si>
  <si>
    <t>Total Additional Costs</t>
  </si>
  <si>
    <t>Additional personnel costs</t>
  </si>
  <si>
    <t>Monitoring budget</t>
  </si>
  <si>
    <t>Additional Costs</t>
  </si>
  <si>
    <t>Additional Cost Totals from Table 1</t>
  </si>
  <si>
    <t>Total:</t>
  </si>
  <si>
    <t>Budget for independent final evaluation</t>
  </si>
  <si>
    <t>Recipient Organization</t>
  </si>
  <si>
    <t>Third Tranche</t>
  </si>
  <si>
    <t>Third Tranche:</t>
  </si>
  <si>
    <t>Subtotal</t>
  </si>
  <si>
    <t>7% Indirect Costs</t>
  </si>
  <si>
    <t>TOTAL</t>
  </si>
  <si>
    <t xml:space="preserve">Annex D - PBF Project Budget </t>
  </si>
  <si>
    <t>CSO Version</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</si>
  <si>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</si>
  <si>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</si>
  <si>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</si>
  <si>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For PBSO Use</t>
  </si>
  <si>
    <t xml:space="preserve">Sub-total </t>
  </si>
  <si>
    <r>
      <t xml:space="preserve">$ Towards M&amp;E </t>
    </r>
    <r>
      <rPr>
        <sz val="11"/>
        <color theme="1"/>
        <rFont val="Calibri"/>
        <family val="2"/>
        <scheme val="minor"/>
      </rPr>
      <t>(includes indirect costs)</t>
    </r>
  </si>
  <si>
    <r>
      <t xml:space="preserve">$ Towards GEWE </t>
    </r>
    <r>
      <rPr>
        <sz val="11"/>
        <color theme="1"/>
        <rFont val="Calibri"/>
        <family val="2"/>
        <scheme val="minor"/>
      </rPr>
      <t>(includes indirect costs)</t>
    </r>
  </si>
  <si>
    <t>Total Expenditure</t>
  </si>
  <si>
    <t>Delivery Rate:</t>
  </si>
  <si>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</si>
  <si>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t>Additional operational costs</t>
  </si>
  <si>
    <t>Budget for independent audit</t>
  </si>
  <si>
    <r>
      <t xml:space="preserve">Current level of </t>
    </r>
    <r>
      <rPr>
        <b/>
        <sz val="12"/>
        <color theme="1"/>
        <rFont val="Calibri"/>
        <family val="2"/>
        <scheme val="minor"/>
      </rPr>
      <t>expenditure/ commitment</t>
    </r>
    <r>
      <rPr>
        <sz val="12"/>
        <color theme="1"/>
        <rFont val="Calibri"/>
        <family val="2"/>
        <scheme val="minor"/>
      </rPr>
      <t xml:space="preserve"> (to be completed at time of project progress reporting) </t>
    </r>
  </si>
  <si>
    <r>
      <rPr>
        <b/>
        <sz val="12"/>
        <color theme="1"/>
        <rFont val="Calibri"/>
        <family val="2"/>
        <scheme val="minor"/>
      </rPr>
      <t xml:space="preserve">% of budget </t>
    </r>
    <r>
      <rPr>
        <sz val="12"/>
        <color theme="1"/>
        <rFont val="Calibri"/>
        <family val="2"/>
        <scheme val="minor"/>
      </rPr>
      <t xml:space="preserve">per activity allocated to </t>
    </r>
    <r>
      <rPr>
        <b/>
        <sz val="12"/>
        <color theme="1"/>
        <rFont val="Calibri"/>
        <family val="2"/>
        <scheme val="minor"/>
      </rPr>
      <t xml:space="preserve">Gender Equality and Women's Empowerment (GEWE) </t>
    </r>
    <r>
      <rPr>
        <sz val="12"/>
        <color theme="1"/>
        <rFont val="Calibri"/>
        <family val="2"/>
        <scheme val="minor"/>
      </rPr>
      <t>(if any):</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</si>
  <si>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</si>
  <si>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</si>
  <si>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Women and LGBT people promote reconcilitation and non-repetition in their communities through memory and truth</t>
  </si>
  <si>
    <t>Communities engage in reconstruction of memory and truth about violence and discrimination against women and LGBT people</t>
  </si>
  <si>
    <t>Communities become aware and develop a collective conscience of women's and LGBT people's resistance against targeted violence</t>
  </si>
  <si>
    <t>Women, LGBT people and youth have greater influence on decision-making over PDETs</t>
  </si>
  <si>
    <t>Women, LGBT people and youth trained as local leaders and agents of change</t>
  </si>
  <si>
    <t>Women and LGBT people equipped with tools to safely engage with local authorities and promote their visions of peace and territorial co-existence</t>
  </si>
  <si>
    <t>Increased visibility and engagement of women and LGBT people as advocates for the implementation of the FPA gender provisions</t>
  </si>
  <si>
    <t>Women and LGBT people benefit from transitional justice to resolve cases of gender-based violence and discrimination</t>
  </si>
  <si>
    <t>Women and LGBT people challenge discrimination and demand compliance with the gender provisions</t>
  </si>
  <si>
    <t xml:space="preserve">This activiy targets 600 people overall including at least 290 women and 150 LGBT people. At least 40% of these are youth. The Memory Festivals and travelling exhibitions are designed to ensure equal representation of women and men. </t>
  </si>
  <si>
    <t>N/A</t>
  </si>
  <si>
    <t>Events for community members will ensure that 50% of participants are women and 25% are LGBT.</t>
  </si>
  <si>
    <t>The activity wil identify memory initiatives of women and LGBT at a local level. Celeste is a platform of stories of violence and discrimination suffered by LGBT people. A similar platform will be created for women's stories.</t>
  </si>
  <si>
    <t>240 activists from 20 grass.organisation will be trained and benefited from the micro-grants, including 140 women and 40 LGBT people</t>
  </si>
  <si>
    <t>Training of educators and social leaders with participation of local authorities and faith leaders. 150 young leaders from afro and indigenous communities in Colombia will be trained through a leadership building programme that ensures the generation and exchange of knowledge from local authorities, religiuos leaders and other experts.</t>
  </si>
  <si>
    <t>The activity targest women and LGBT leaders from the 4 departments to plan advocacy actions  Technical advisory and financial support will be given to key women- and LGBT-led organizations.</t>
  </si>
  <si>
    <t>NA</t>
  </si>
  <si>
    <t>The reports will highlight cases relating to women, LGBT people and Afro Colombian and Indigenous people.</t>
  </si>
  <si>
    <t>Biosecurity supplies have been budgeted for face-to-face trainings. In case the country faces another wave of COVID, assitance will be given to particpants for connectivity (internet connection)</t>
  </si>
  <si>
    <t xml:space="preserve">The 11 cases to be litigated before JEP seek truth, justice and reparation for women and LGBT persons who are victims of the armed conflict, including 3 trans women </t>
  </si>
  <si>
    <t xml:space="preserve">Reports highlight cases of women and LGBT people, victims of the armed conflict. Its dissemination aims at increasing pressure to act upon violence against women and LGBT people. </t>
  </si>
  <si>
    <t xml:space="preserve">Digital monitoring of media interventions against the implementation of gender provisions. 5 planning meetings with partners and an external supplier to develop a built-in automated tool to map and monitor media for interventions and communication campaigns on the gender provisions of the FPA and other gender-related issues. Bespoke replies to at least 30% of the identified events. 6 four-month follow-up reports to inform the design of communication campaign. 1 final report to inform the strategies and methods for countering gender-based discriminatory messages. </t>
  </si>
  <si>
    <t>Pedagogical campaigns to raise awareness of prejudices against women and LGBT people. Design and implementation of at least 2 educational campaigns ((GIF, infographics, radio spots, podcast, etc.) , reaching up to 20,000 people to raise public awareness of prejudices against women and LGBT people.  The campaigns will also be replicated in the territories (1 campaign per department), promoting the participation of grassroots organizations in the prioritized territories.</t>
  </si>
  <si>
    <t xml:space="preserve">The automated tool to map and monitor media will specifically search for interventions and communication campaigns on the implementation of gender provisions of the FPA and other gender-related issues. Replies and reports will address hate speech against women and LGBT as well as strategies and methods for countering gender-based discriminatory messages. </t>
  </si>
  <si>
    <t>The educational campaigns will raise public awareness of prejudices against women and LGBT people.  Each campaign will include design of various communication pieces focusing on diversity and equality as underlying themes.</t>
  </si>
  <si>
    <t>This M &amp; E line includes ongoing M&amp; E support, ensuring the accountability, regular review meeting including mid-term.</t>
  </si>
  <si>
    <t>Consultancy fees for final independent evaluation</t>
  </si>
  <si>
    <t>Consultancy fees for final independent audit</t>
  </si>
  <si>
    <t xml:space="preserve">Development of a  virtual platform for depositories of memories about violence and resistance of women and LGBT people. </t>
  </si>
  <si>
    <r>
      <t xml:space="preserve">Participants in each module of the university diploma will include young women (at least </t>
    </r>
    <r>
      <rPr>
        <sz val="12"/>
        <color rgb="FFFF0000"/>
        <rFont val="Calibri"/>
        <family val="2"/>
        <scheme val="minor"/>
      </rPr>
      <t>50%) and members of the LGBT community (30%)</t>
    </r>
  </si>
  <si>
    <t>Support for advocacy plans and proposals will be given with a sole focus  on  women and LBGT -led grass-roots organisations .</t>
  </si>
  <si>
    <t>Support to ongoing initiatives to address political violence against local women and LGBT activists. 13 risk assessment meetings (1 national and 3 per target departments) will be organized - facilitated by a consultant - with the participation of 12 relevant grassroots organizations/groups.  One early warning system product per department will be built to strengthen the protection of leaders, organizations and communities.</t>
  </si>
  <si>
    <t xml:space="preserve">The activity will strengthen the 12 grass-roots organisations protection mechanisms. The 12 organisations will be women and LGBT led. </t>
  </si>
  <si>
    <t xml:space="preserve">Selection and presentation of legal cases and experiences to the SIVJRNR. 3 meetings with SIVJRNR (one with JEP, one with CEV and one with UBPD) to present 4 written and audiovisual reports that systematize the memory initiatives presented at the memory festivals, and present an assessment of the outcomes of the dialogues for clarification, peacebuilding and reconciliation in relation to cases of violence against women and LGBT people. </t>
  </si>
  <si>
    <t>Biosecurity supplies( PPE) have been budgeted for face-to-face trainings. In case the country faces another wave of COVID, assitance will be given to particpants for connectivity (internet connection)</t>
  </si>
  <si>
    <t xml:space="preserve"> Memory Festivals and travelling exhibitions organized by women and LGBT people for clarification of truth and territorial coexistence. 600 community members (290 women and 150  LBGT people) in targeted departments will participate in 4 Memory Festivals and 4 travelling exhibitions.</t>
  </si>
  <si>
    <r>
      <t>Emotional recovery with systemic approach to address aftermath of violence and discrimination. Events will be organized for 30 community me</t>
    </r>
    <r>
      <rPr>
        <sz val="12"/>
        <rFont val="Calibri"/>
        <family val="2"/>
        <scheme val="minor"/>
      </rPr>
      <t>mbers in targeted department</t>
    </r>
    <r>
      <rPr>
        <sz val="12"/>
        <color theme="1"/>
        <rFont val="Calibri"/>
        <family val="2"/>
        <scheme val="minor"/>
      </rPr>
      <t>s. The events include 2 community meetings, 4 educational and psychosocial support workshops, 4 interventions for community and individual cases management, 2 bilateral dialogues between victims and perpetrators, and systemic configuration exercises.</t>
    </r>
  </si>
  <si>
    <t>Micro-grants to community-based and faith groups for innovative initiatives of memory reconstruction. 20 microgrants for grass-roots organisations ranging from 3.000 to 10.000 USD. This benefits 400 activists. One training session for 20 grass-roots organisations in the targeted departments in memory reconstruction, documentation and truth telling.</t>
  </si>
  <si>
    <t>Biosecurity supplies (PPE) have been budgeted for face-to-face trainings. In case the country faces another wave of COVID, a zoom license will be purchase and assitance will be given to particpants for connectivity (internet connection)</t>
  </si>
  <si>
    <t>Development of training methodology for young leaders. 4-module educational curriculum to be developed for young women, men and LBGT people (18-25 years old) at a local level. Consultation with communities to design the curriculum and in collaboration with professors in associated universities.</t>
  </si>
  <si>
    <r>
      <t>Support for women's and LGBT people's advocacy with national government, international organizations, embassies. 1 meeting with women and LGBT leaders from the 4 departments to plan advocacy actions (e.g. meetings, dialogues, interviews) at the national level. Technical advisory and financial support to key women- and LGBT-led o</t>
    </r>
    <r>
      <rPr>
        <sz val="12"/>
        <rFont val="Calibri"/>
        <family val="2"/>
        <scheme val="minor"/>
      </rPr>
      <t xml:space="preserve">rganizations to engage up to 32 national decision-makers and prominent stakeholders </t>
    </r>
    <r>
      <rPr>
        <sz val="12"/>
        <color theme="1"/>
        <rFont val="Calibri"/>
        <family val="2"/>
        <scheme val="minor"/>
      </rPr>
      <t xml:space="preserve">(embassies, international organizations, etc.). </t>
    </r>
  </si>
  <si>
    <t>Strategic litigation before national and international judicial bodies, and before ordinary and transitional justice. Litigation of at least 11 cases (including 3 trans women) before JEP, in order to seek truth, justice and reparation for women and LGBT persons who are victims of the armed conflict. 1 collective report on the supported strategic litigation of cases developed and published to detail strategies, progress level and outcomes.</t>
  </si>
  <si>
    <t>Follow-up of legal cases and reports by women and LGBT people in the SIVJRNR. 3 follow-up reports to be presented to the SIVJRNR on the cases of women, LGBT people, Afro-descendant and indigenous victims of the armed conflict. These reports will be shared in at least 3 working meetings between SIVJRNR entities, community members, and other relevant actors Their main findings and conclusions will also be disseminated through public and social media in the form of written documents and graphic pieces.</t>
  </si>
  <si>
    <r>
      <rPr>
        <sz val="12"/>
        <rFont val="Calibri"/>
        <family val="2"/>
        <scheme val="minor"/>
      </rPr>
      <t>Support to women, LGBT people and youth to desig</t>
    </r>
    <r>
      <rPr>
        <sz val="12"/>
        <color theme="1"/>
        <rFont val="Calibri"/>
        <family val="2"/>
        <scheme val="minor"/>
      </rPr>
      <t>n, implement and monitor the implementation of their proposals for PEDTs. 16 advocacy capacity building workshops (4 per target department) with 60 representatives from 12 grassroots women- and LGBT-led organizations. The methodology will be adapted by an external expert and will enable participants to develop proposals and corresponding advocacy plans.</t>
    </r>
  </si>
  <si>
    <t>150 young people (18-25 years) will be trained. 50% of them are women, 30% LGBT people and 20% male young people, from afro and indigenous communities in the country</t>
  </si>
  <si>
    <r>
      <rPr>
        <b/>
        <sz val="12"/>
        <color theme="1"/>
        <rFont val="Calibri"/>
        <family val="2"/>
        <scheme val="minor"/>
      </rPr>
      <t xml:space="preserve">GEWE </t>
    </r>
    <r>
      <rPr>
        <sz val="12"/>
        <color theme="1"/>
        <rFont val="Calibri"/>
        <family val="2"/>
        <scheme val="minor"/>
      </rPr>
      <t>expenses</t>
    </r>
  </si>
  <si>
    <t>EXPENDITURES</t>
  </si>
  <si>
    <t>January - March</t>
  </si>
  <si>
    <t>January - October 2021</t>
  </si>
  <si>
    <t xml:space="preserve">Expenses in actual </t>
  </si>
  <si>
    <t xml:space="preserve">$141,432.00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</si>
</sst>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0.00_);_(&quot;$&quot;* \(#,##0.00\);_(&quot;$&quot;* &quot;-&quot;??_);_(@_)"/>
    <numFmt numFmtId="165" formatCode="#,##0.00_);[Red]\(#,##0.00\)"/>
  </numFmts>
  <fonts count="29"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B0F0"/>
      <name val="Calibri"/>
      <family val="2"/>
      <scheme val="minor"/>
    </font>
    <font>
      <b/>
      <sz val="24"/>
      <color rgb="FF00B0F0"/>
      <name val="Calibri"/>
      <family val="2"/>
      <scheme val="minor"/>
    </font>
    <font>
      <sz val="14"/>
      <color theme="1"/>
      <name val="Calibri"/>
      <family val="2"/>
      <scheme val="minor"/>
    </font>
    <font>
      <b/>
      <sz val="14"/>
      <color theme="1"/>
      <name val="Calibri"/>
      <family val="2"/>
      <scheme val="minor"/>
    </font>
    <font>
      <b/>
      <u/>
      <sz val="18"/>
      <color theme="1"/>
      <name val="Calibri"/>
      <family val="2"/>
      <scheme val="minor"/>
    </font>
    <font>
      <i/>
      <sz val="14"/>
      <color theme="1"/>
      <name val="Calibri"/>
      <family val="2"/>
      <scheme val="minor"/>
    </font>
    <font>
      <sz val="10"/>
      <color theme="1"/>
      <name val="Calibri"/>
      <family val="2"/>
      <scheme val="minor"/>
    </font>
    <font>
      <sz val="11"/>
      <color theme="1"/>
      <name val="Times New Roman"/>
      <family val="1"/>
    </font>
    <font>
      <sz val="12"/>
      <name val="Calibri"/>
      <family val="2"/>
      <scheme val="minor"/>
    </font>
    <font>
      <b/>
      <sz val="12"/>
      <name val="Calibri"/>
      <family val="2"/>
      <scheme val="minor"/>
    </font>
    <font>
      <sz val="10"/>
      <name val="Times New Roman"/>
      <family val="1"/>
    </font>
    <font>
      <sz val="9"/>
      <color indexed="81"/>
      <name val="Tahoma"/>
      <charset val="1"/>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7" tint="0.79998168889431442"/>
        <bgColor indexed="64"/>
      </patternFill>
    </fill>
  </fills>
  <borders count="5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16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335">
    <xf numFmtId="0" fontId="0" fillId="0" borderId="0" xfId="0"/>
    <xf numFmtId="0" fontId="0" fillId="0" borderId="0" xfId="0" applyBorder="1"/>
    <xf numFmtId="0" fontId="6"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lignment vertical="center" wrapText="1"/>
    </xf>
    <xf numFmtId="0" fontId="3" fillId="3" borderId="0" xfId="0" applyFont="1" applyFill="1" applyBorder="1" applyAlignment="1" applyProtection="1">
      <alignment vertical="center" wrapText="1"/>
    </xf>
    <xf numFmtId="0" fontId="0" fillId="0" borderId="23" xfId="0" applyBorder="1"/>
    <xf numFmtId="0" fontId="0" fillId="0" borderId="24" xfId="0" applyBorder="1" applyAlignment="1">
      <alignment wrapText="1"/>
    </xf>
    <xf numFmtId="0" fontId="0" fillId="0" borderId="25" xfId="0" applyBorder="1" applyAlignment="1">
      <alignment wrapText="1"/>
    </xf>
    <xf numFmtId="0" fontId="4" fillId="0" borderId="6" xfId="0" applyFont="1" applyBorder="1"/>
    <xf numFmtId="164" fontId="3" fillId="0" borderId="0" xfId="0" applyNumberFormat="1" applyFont="1" applyFill="1" applyBorder="1" applyAlignment="1">
      <alignment vertical="center" wrapText="1"/>
    </xf>
    <xf numFmtId="9" fontId="3" fillId="2" borderId="9" xfId="2" applyFont="1" applyFill="1" applyBorder="1" applyAlignment="1">
      <alignment vertical="center" wrapText="1"/>
    </xf>
    <xf numFmtId="0" fontId="3" fillId="2" borderId="13" xfId="0"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wrapText="1"/>
      <protection locked="0"/>
    </xf>
    <xf numFmtId="0" fontId="6"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vertical="center" wrapText="1"/>
      <protection locked="0"/>
    </xf>
    <xf numFmtId="0" fontId="6" fillId="3" borderId="0" xfId="0" applyFont="1" applyFill="1" applyBorder="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4" fontId="11" fillId="0" borderId="0" xfId="1" applyFont="1" applyFill="1" applyBorder="1" applyAlignment="1" applyProtection="1">
      <alignment vertical="center" wrapText="1"/>
    </xf>
    <xf numFmtId="164" fontId="6" fillId="0" borderId="3" xfId="1" applyNumberFormat="1" applyFont="1" applyBorder="1" applyAlignment="1" applyProtection="1">
      <alignment horizontal="center" vertical="center" wrapText="1"/>
      <protection locked="0"/>
    </xf>
    <xf numFmtId="164" fontId="6" fillId="3" borderId="3" xfId="1" applyNumberFormat="1" applyFont="1" applyFill="1" applyBorder="1" applyAlignment="1" applyProtection="1">
      <alignment horizontal="center" vertical="center" wrapText="1"/>
      <protection locked="0"/>
    </xf>
    <xf numFmtId="164" fontId="3" fillId="2" borderId="3" xfId="1" applyNumberFormat="1" applyFont="1" applyFill="1" applyBorder="1" applyAlignment="1" applyProtection="1">
      <alignment horizontal="center" vertical="center" wrapText="1"/>
    </xf>
    <xf numFmtId="0" fontId="8" fillId="2" borderId="8" xfId="0" applyFont="1" applyFill="1" applyBorder="1" applyAlignment="1" applyProtection="1">
      <alignment vertical="center" wrapText="1"/>
    </xf>
    <xf numFmtId="164" fontId="8" fillId="3" borderId="0" xfId="1" applyFont="1" applyFill="1" applyBorder="1" applyAlignment="1" applyProtection="1">
      <alignment vertical="center" wrapText="1"/>
    </xf>
    <xf numFmtId="164" fontId="3" fillId="2" borderId="5" xfId="1" applyNumberFormat="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0" fontId="6" fillId="3" borderId="0" xfId="0" applyFont="1" applyFill="1" applyBorder="1" applyAlignment="1" applyProtection="1">
      <alignment vertical="center" wrapText="1"/>
    </xf>
    <xf numFmtId="164" fontId="3" fillId="2" borderId="3" xfId="1" applyFont="1" applyFill="1" applyBorder="1" applyAlignment="1">
      <alignment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164" fontId="6" fillId="0" borderId="3" xfId="1" applyFont="1" applyBorder="1" applyAlignment="1" applyProtection="1">
      <alignment vertical="center" wrapText="1"/>
      <protection locked="0"/>
    </xf>
    <xf numFmtId="0" fontId="3" fillId="2" borderId="8" xfId="0" applyFont="1" applyFill="1" applyBorder="1" applyAlignment="1" applyProtection="1">
      <alignment vertical="center" wrapText="1"/>
    </xf>
    <xf numFmtId="0" fontId="3" fillId="2" borderId="13" xfId="0" applyFont="1" applyFill="1" applyBorder="1" applyAlignment="1" applyProtection="1">
      <alignment vertical="center" wrapText="1"/>
    </xf>
    <xf numFmtId="0" fontId="8" fillId="2" borderId="13"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0" fontId="3" fillId="3" borderId="0" xfId="0" applyFont="1" applyFill="1" applyBorder="1" applyAlignment="1">
      <alignment vertical="center" wrapText="1"/>
    </xf>
    <xf numFmtId="164" fontId="3" fillId="3" borderId="0" xfId="0" applyNumberFormat="1" applyFont="1" applyFill="1" applyBorder="1" applyAlignment="1">
      <alignment vertical="center" wrapText="1"/>
    </xf>
    <xf numFmtId="0" fontId="0" fillId="3" borderId="0" xfId="0" applyFont="1" applyFill="1" applyBorder="1" applyAlignment="1">
      <alignment horizontal="center" vertical="center" wrapText="1"/>
    </xf>
    <xf numFmtId="0" fontId="13" fillId="0" borderId="0" xfId="0" applyFont="1" applyBorder="1" applyAlignment="1">
      <alignment wrapText="1"/>
    </xf>
    <xf numFmtId="0" fontId="14" fillId="0" borderId="0"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wrapText="1"/>
    </xf>
    <xf numFmtId="0" fontId="0" fillId="0" borderId="0" xfId="0" applyFont="1" applyFill="1" applyBorder="1" applyAlignment="1">
      <alignment wrapText="1"/>
    </xf>
    <xf numFmtId="0" fontId="3" fillId="0" borderId="0" xfId="0" applyFont="1" applyFill="1" applyBorder="1" applyAlignment="1">
      <alignment horizontal="center" vertical="center" wrapText="1"/>
    </xf>
    <xf numFmtId="9" fontId="3" fillId="3" borderId="0" xfId="2" applyFont="1" applyFill="1" applyBorder="1" applyAlignment="1">
      <alignment wrapText="1"/>
    </xf>
    <xf numFmtId="0" fontId="4" fillId="3" borderId="0" xfId="0" applyFont="1" applyFill="1" applyBorder="1" applyAlignment="1">
      <alignment horizontal="center" vertical="center" wrapText="1"/>
    </xf>
    <xf numFmtId="164" fontId="3"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6" fillId="2" borderId="3" xfId="0" applyFont="1" applyFill="1" applyBorder="1" applyAlignment="1" applyProtection="1">
      <alignment horizontal="center" vertical="center" wrapText="1"/>
    </xf>
    <xf numFmtId="0" fontId="3" fillId="3" borderId="0" xfId="0" applyFont="1" applyFill="1" applyBorder="1" applyAlignment="1">
      <alignment horizontal="left" wrapText="1"/>
    </xf>
    <xf numFmtId="164" fontId="3" fillId="0" borderId="0" xfId="1" applyFont="1" applyFill="1" applyBorder="1" applyAlignment="1" applyProtection="1">
      <alignment vertical="center" wrapText="1"/>
    </xf>
    <xf numFmtId="164" fontId="6" fillId="0" borderId="0" xfId="1" applyNumberFormat="1" applyFont="1" applyFill="1" applyBorder="1" applyAlignment="1" applyProtection="1">
      <alignment horizontal="center" vertical="center" wrapText="1"/>
    </xf>
    <xf numFmtId="164" fontId="6" fillId="0" borderId="0" xfId="1" applyFont="1" applyFill="1" applyBorder="1" applyAlignment="1" applyProtection="1">
      <alignment horizontal="center" vertical="center" wrapText="1"/>
    </xf>
    <xf numFmtId="164" fontId="3" fillId="0" borderId="0" xfId="1" applyFont="1" applyFill="1" applyBorder="1" applyAlignment="1" applyProtection="1">
      <alignment horizontal="center" vertical="center" wrapText="1"/>
    </xf>
    <xf numFmtId="0" fontId="7" fillId="2" borderId="3" xfId="0" applyFont="1" applyFill="1" applyBorder="1" applyAlignment="1" applyProtection="1">
      <alignment vertical="center" wrapText="1"/>
    </xf>
    <xf numFmtId="0" fontId="7" fillId="2" borderId="3" xfId="0" applyFont="1" applyFill="1" applyBorder="1" applyAlignment="1" applyProtection="1">
      <alignment vertical="center" wrapText="1"/>
      <protection locked="0"/>
    </xf>
    <xf numFmtId="0" fontId="6" fillId="0" borderId="0" xfId="0" applyFont="1" applyBorder="1" applyAlignment="1">
      <alignment wrapText="1"/>
    </xf>
    <xf numFmtId="164" fontId="3" fillId="2" borderId="3" xfId="0" applyNumberFormat="1" applyFont="1" applyFill="1" applyBorder="1" applyAlignment="1">
      <alignment horizontal="center" wrapText="1"/>
    </xf>
    <xf numFmtId="0" fontId="6" fillId="3" borderId="0" xfId="0" applyFont="1" applyFill="1" applyBorder="1" applyAlignment="1">
      <alignment wrapText="1"/>
    </xf>
    <xf numFmtId="164" fontId="3" fillId="4" borderId="3" xfId="1" applyFont="1" applyFill="1" applyBorder="1" applyAlignment="1" applyProtection="1">
      <alignment wrapText="1"/>
    </xf>
    <xf numFmtId="0" fontId="6" fillId="0" borderId="0" xfId="0" applyFont="1" applyFill="1" applyBorder="1" applyAlignment="1">
      <alignment wrapText="1"/>
    </xf>
    <xf numFmtId="164" fontId="6" fillId="3" borderId="0" xfId="0" applyNumberFormat="1" applyFont="1" applyFill="1" applyBorder="1" applyAlignment="1">
      <alignment vertical="center" wrapText="1"/>
    </xf>
    <xf numFmtId="164" fontId="3" fillId="0" borderId="0" xfId="0" applyNumberFormat="1" applyFont="1" applyFill="1" applyBorder="1" applyAlignment="1">
      <alignment wrapText="1"/>
    </xf>
    <xf numFmtId="164" fontId="7" fillId="0" borderId="0" xfId="1" applyFont="1" applyFill="1" applyBorder="1" applyAlignment="1">
      <alignment horizontal="right" vertical="center" wrapText="1"/>
    </xf>
    <xf numFmtId="0" fontId="3" fillId="2" borderId="40" xfId="0" applyFont="1" applyFill="1" applyBorder="1" applyAlignment="1">
      <alignment horizontal="center" wrapText="1"/>
    </xf>
    <xf numFmtId="164" fontId="3" fillId="2" borderId="3" xfId="0" applyNumberFormat="1" applyFont="1" applyFill="1" applyBorder="1" applyAlignment="1">
      <alignment wrapText="1"/>
    </xf>
    <xf numFmtId="0" fontId="7" fillId="2" borderId="40" xfId="0" applyFont="1" applyFill="1" applyBorder="1" applyAlignment="1" applyProtection="1">
      <alignment vertical="center" wrapText="1"/>
    </xf>
    <xf numFmtId="164" fontId="3" fillId="2" borderId="40" xfId="0" applyNumberFormat="1" applyFont="1" applyFill="1" applyBorder="1" applyAlignment="1">
      <alignment wrapText="1"/>
    </xf>
    <xf numFmtId="0" fontId="3" fillId="2" borderId="14" xfId="0" applyFont="1" applyFill="1" applyBorder="1" applyAlignment="1">
      <alignment horizontal="left" wrapText="1"/>
    </xf>
    <xf numFmtId="164" fontId="3" fillId="2" borderId="14" xfId="0" applyNumberFormat="1" applyFont="1" applyFill="1" applyBorder="1" applyAlignment="1">
      <alignment horizontal="center" wrapText="1"/>
    </xf>
    <xf numFmtId="164" fontId="3" fillId="2" borderId="14" xfId="0" applyNumberFormat="1" applyFont="1" applyFill="1" applyBorder="1" applyAlignment="1">
      <alignment wrapText="1"/>
    </xf>
    <xf numFmtId="164" fontId="3" fillId="4" borderId="3" xfId="1" applyNumberFormat="1" applyFont="1" applyFill="1" applyBorder="1" applyAlignment="1">
      <alignment wrapText="1"/>
    </xf>
    <xf numFmtId="164" fontId="3" fillId="3" borderId="4" xfId="1" applyFont="1" applyFill="1" applyBorder="1" applyAlignment="1" applyProtection="1">
      <alignment wrapText="1"/>
    </xf>
    <xf numFmtId="164" fontId="3" fillId="3" borderId="1" xfId="1" applyNumberFormat="1" applyFont="1" applyFill="1" applyBorder="1" applyAlignment="1">
      <alignment wrapText="1"/>
    </xf>
    <xf numFmtId="164" fontId="3" fillId="3" borderId="2" xfId="0" applyNumberFormat="1" applyFont="1" applyFill="1" applyBorder="1" applyAlignment="1">
      <alignment wrapText="1"/>
    </xf>
    <xf numFmtId="164" fontId="3"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164" fontId="3" fillId="2" borderId="39" xfId="0" applyNumberFormat="1" applyFont="1" applyFill="1" applyBorder="1" applyAlignment="1">
      <alignment wrapText="1"/>
    </xf>
    <xf numFmtId="164" fontId="3" fillId="2" borderId="9" xfId="0" applyNumberFormat="1" applyFont="1" applyFill="1" applyBorder="1" applyAlignment="1">
      <alignment wrapText="1"/>
    </xf>
    <xf numFmtId="164" fontId="3" fillId="2" borderId="15" xfId="0" applyNumberFormat="1" applyFont="1" applyFill="1" applyBorder="1" applyAlignment="1">
      <alignment wrapText="1"/>
    </xf>
    <xf numFmtId="0" fontId="3" fillId="2" borderId="11" xfId="0" applyFont="1" applyFill="1" applyBorder="1" applyAlignment="1">
      <alignment horizontal="center" wrapText="1"/>
    </xf>
    <xf numFmtId="164" fontId="6" fillId="2" borderId="40" xfId="0" applyNumberFormat="1" applyFont="1" applyFill="1" applyBorder="1" applyAlignment="1">
      <alignment wrapText="1"/>
    </xf>
    <xf numFmtId="164" fontId="3" fillId="2" borderId="33" xfId="1" applyNumberFormat="1" applyFont="1" applyFill="1" applyBorder="1" applyAlignment="1">
      <alignment wrapText="1"/>
    </xf>
    <xf numFmtId="164" fontId="3" fillId="2" borderId="34" xfId="0" applyNumberFormat="1" applyFont="1" applyFill="1" applyBorder="1" applyAlignment="1">
      <alignment wrapText="1"/>
    </xf>
    <xf numFmtId="164" fontId="6" fillId="2" borderId="14" xfId="0" applyNumberFormat="1" applyFont="1" applyFill="1" applyBorder="1" applyAlignment="1">
      <alignment wrapText="1"/>
    </xf>
    <xf numFmtId="0" fontId="6" fillId="0" borderId="0" xfId="0" applyFont="1"/>
    <xf numFmtId="0" fontId="15" fillId="0" borderId="0" xfId="0" applyFont="1" applyAlignme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49" fontId="16" fillId="0" borderId="0" xfId="0" applyNumberFormat="1" applyFont="1" applyFill="1" applyAlignment="1">
      <alignment horizontal="left" wrapText="1"/>
    </xf>
    <xf numFmtId="0" fontId="4" fillId="2" borderId="10" xfId="0" applyFont="1" applyFill="1" applyBorder="1" applyAlignment="1"/>
    <xf numFmtId="0" fontId="4" fillId="2" borderId="8" xfId="0" applyFont="1" applyFill="1" applyBorder="1"/>
    <xf numFmtId="0" fontId="4" fillId="2" borderId="3" xfId="0" applyFont="1" applyFill="1" applyBorder="1"/>
    <xf numFmtId="0" fontId="4" fillId="2" borderId="9" xfId="0" applyFont="1" applyFill="1" applyBorder="1" applyAlignment="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3" xfId="0" applyFill="1" applyBorder="1"/>
    <xf numFmtId="9" fontId="0" fillId="2" borderId="14" xfId="2" applyFont="1" applyFill="1" applyBorder="1" applyAlignment="1">
      <alignment vertical="center"/>
    </xf>
    <xf numFmtId="164" fontId="0" fillId="2" borderId="15" xfId="0" applyNumberFormat="1" applyFill="1" applyBorder="1" applyAlignment="1">
      <alignment vertical="center"/>
    </xf>
    <xf numFmtId="164" fontId="6" fillId="0" borderId="40" xfId="0" applyNumberFormat="1" applyFont="1" applyBorder="1" applyAlignment="1" applyProtection="1">
      <alignment wrapText="1"/>
      <protection locked="0"/>
    </xf>
    <xf numFmtId="164" fontId="6" fillId="3" borderId="40" xfId="1" applyNumberFormat="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3" fillId="2" borderId="3" xfId="0" applyFont="1" applyFill="1" applyBorder="1" applyAlignment="1" applyProtection="1">
      <alignment vertical="center" wrapText="1"/>
    </xf>
    <xf numFmtId="164" fontId="6" fillId="2" borderId="3" xfId="0" applyNumberFormat="1" applyFont="1" applyFill="1" applyBorder="1" applyAlignment="1" applyProtection="1">
      <alignment vertical="center" wrapText="1"/>
    </xf>
    <xf numFmtId="0" fontId="3" fillId="2" borderId="8"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164" fontId="3" fillId="2" borderId="3" xfId="1" applyFont="1" applyFill="1" applyBorder="1" applyAlignment="1" applyProtection="1">
      <alignment vertical="center" wrapText="1"/>
    </xf>
    <xf numFmtId="164" fontId="3" fillId="2" borderId="4" xfId="1" applyFont="1" applyFill="1" applyBorder="1" applyAlignment="1" applyProtection="1">
      <alignment vertical="center" wrapText="1"/>
    </xf>
    <xf numFmtId="164" fontId="3" fillId="2" borderId="14" xfId="1" applyFont="1" applyFill="1" applyBorder="1" applyAlignment="1" applyProtection="1">
      <alignment vertical="center" wrapText="1"/>
    </xf>
    <xf numFmtId="164" fontId="3" fillId="2" borderId="38" xfId="1" applyFont="1" applyFill="1" applyBorder="1" applyAlignment="1" applyProtection="1">
      <alignment vertical="center" wrapText="1"/>
    </xf>
    <xf numFmtId="9" fontId="3" fillId="2" borderId="15" xfId="2" applyFont="1" applyFill="1" applyBorder="1" applyAlignment="1" applyProtection="1">
      <alignment vertical="center" wrapText="1"/>
    </xf>
    <xf numFmtId="0" fontId="4" fillId="2" borderId="29" xfId="0" applyFont="1" applyFill="1" applyBorder="1" applyAlignment="1" applyProtection="1">
      <alignment horizontal="left" vertical="center" wrapText="1"/>
    </xf>
    <xf numFmtId="164" fontId="3" fillId="2" borderId="17" xfId="0" applyNumberFormat="1" applyFont="1" applyFill="1" applyBorder="1" applyAlignment="1" applyProtection="1">
      <alignment vertical="center" wrapText="1"/>
    </xf>
    <xf numFmtId="0" fontId="4" fillId="2" borderId="8" xfId="0" applyFont="1" applyFill="1" applyBorder="1" applyAlignment="1" applyProtection="1">
      <alignment horizontal="left" vertical="center" wrapText="1"/>
    </xf>
    <xf numFmtId="164" fontId="3" fillId="2" borderId="9" xfId="2" applyNumberFormat="1" applyFont="1" applyFill="1" applyBorder="1" applyAlignment="1" applyProtection="1">
      <alignment wrapText="1"/>
    </xf>
    <xf numFmtId="164" fontId="3" fillId="2" borderId="5" xfId="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3"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164" fontId="3" fillId="2" borderId="3" xfId="1" applyFont="1" applyFill="1" applyBorder="1" applyAlignment="1" applyProtection="1">
      <alignment horizontal="center" vertical="center" wrapText="1"/>
    </xf>
    <xf numFmtId="164" fontId="6" fillId="2" borderId="3" xfId="1" applyFont="1" applyFill="1" applyBorder="1" applyAlignment="1" applyProtection="1">
      <alignment vertical="center" wrapText="1"/>
    </xf>
    <xf numFmtId="0" fontId="6" fillId="2" borderId="8" xfId="0" applyFont="1" applyFill="1" applyBorder="1" applyAlignment="1" applyProtection="1">
      <alignment vertical="center" wrapText="1"/>
    </xf>
    <xf numFmtId="164" fontId="6" fillId="2" borderId="9" xfId="0" applyNumberFormat="1" applyFont="1" applyFill="1" applyBorder="1" applyAlignment="1" applyProtection="1">
      <alignment vertical="center" wrapText="1"/>
    </xf>
    <xf numFmtId="164" fontId="3" fillId="2" borderId="15"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3" fillId="2" borderId="40" xfId="0" applyFont="1" applyFill="1" applyBorder="1" applyAlignment="1" applyProtection="1">
      <alignment vertical="center" wrapText="1"/>
    </xf>
    <xf numFmtId="0" fontId="3" fillId="4" borderId="3" xfId="0" applyFont="1" applyFill="1" applyBorder="1" applyAlignment="1" applyProtection="1">
      <alignment vertical="center" wrapText="1"/>
      <protection locked="0"/>
    </xf>
    <xf numFmtId="0" fontId="3" fillId="2" borderId="35" xfId="0" applyFont="1" applyFill="1" applyBorder="1" applyAlignment="1" applyProtection="1">
      <alignment vertical="center" wrapText="1"/>
    </xf>
    <xf numFmtId="164" fontId="3" fillId="2" borderId="5" xfId="1" applyFont="1" applyFill="1" applyBorder="1" applyAlignment="1" applyProtection="1">
      <alignment vertical="center" wrapText="1"/>
    </xf>
    <xf numFmtId="164" fontId="3" fillId="2" borderId="41"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164" fontId="6" fillId="2" borderId="4" xfId="0" applyNumberFormat="1" applyFont="1" applyFill="1" applyBorder="1" applyAlignment="1" applyProtection="1">
      <alignment vertical="center" wrapText="1"/>
    </xf>
    <xf numFmtId="164" fontId="6" fillId="2" borderId="3" xfId="1" applyNumberFormat="1" applyFont="1" applyFill="1" applyBorder="1" applyAlignment="1" applyProtection="1">
      <alignment horizontal="center" vertical="center" wrapText="1"/>
    </xf>
    <xf numFmtId="164" fontId="3" fillId="4" borderId="3" xfId="1" applyFont="1" applyFill="1" applyBorder="1" applyAlignment="1" applyProtection="1">
      <alignment vertical="center" wrapText="1"/>
    </xf>
    <xf numFmtId="0" fontId="3" fillId="2" borderId="3" xfId="1" applyNumberFormat="1" applyFont="1" applyFill="1" applyBorder="1" applyAlignment="1" applyProtection="1">
      <alignment vertical="center" wrapText="1"/>
    </xf>
    <xf numFmtId="164" fontId="3" fillId="2" borderId="4" xfId="0" applyNumberFormat="1" applyFont="1" applyFill="1" applyBorder="1" applyAlignment="1">
      <alignment wrapText="1"/>
    </xf>
    <xf numFmtId="164" fontId="3" fillId="3" borderId="1" xfId="0" applyNumberFormat="1" applyFont="1" applyFill="1" applyBorder="1" applyAlignment="1">
      <alignment wrapText="1"/>
    </xf>
    <xf numFmtId="0" fontId="3" fillId="4" borderId="43" xfId="0" applyFont="1" applyFill="1" applyBorder="1" applyAlignment="1" applyProtection="1">
      <alignment vertical="center" wrapText="1"/>
    </xf>
    <xf numFmtId="164" fontId="3" fillId="2" borderId="2" xfId="1" applyFont="1" applyFill="1" applyBorder="1" applyAlignment="1" applyProtection="1">
      <alignment horizontal="center" vertical="center" wrapText="1"/>
    </xf>
    <xf numFmtId="0" fontId="3" fillId="2" borderId="2" xfId="1" applyNumberFormat="1" applyFont="1" applyFill="1" applyBorder="1" applyAlignment="1" applyProtection="1">
      <alignment vertical="center" wrapText="1"/>
    </xf>
    <xf numFmtId="164" fontId="6" fillId="2" borderId="2" xfId="0" applyNumberFormat="1" applyFont="1" applyFill="1" applyBorder="1" applyAlignment="1" applyProtection="1">
      <alignment vertical="center" wrapText="1"/>
    </xf>
    <xf numFmtId="164" fontId="3" fillId="2" borderId="50" xfId="1" applyFont="1" applyFill="1" applyBorder="1" applyAlignment="1" applyProtection="1">
      <alignment vertical="center" wrapText="1"/>
    </xf>
    <xf numFmtId="164" fontId="6" fillId="2" borderId="51" xfId="0" applyNumberFormat="1" applyFont="1" applyFill="1" applyBorder="1" applyAlignment="1">
      <alignment wrapText="1"/>
    </xf>
    <xf numFmtId="164" fontId="3" fillId="2" borderId="0" xfId="1" applyNumberFormat="1" applyFont="1" applyFill="1" applyBorder="1" applyAlignment="1">
      <alignment wrapText="1"/>
    </xf>
    <xf numFmtId="164" fontId="6" fillId="2" borderId="52" xfId="0" applyNumberFormat="1" applyFont="1" applyFill="1" applyBorder="1" applyAlignment="1">
      <alignment wrapText="1"/>
    </xf>
    <xf numFmtId="164" fontId="6" fillId="2" borderId="50" xfId="0" applyNumberFormat="1" applyFont="1" applyFill="1" applyBorder="1" applyAlignment="1">
      <alignment wrapText="1"/>
    </xf>
    <xf numFmtId="164" fontId="3" fillId="2" borderId="53" xfId="1" applyNumberFormat="1" applyFont="1" applyFill="1" applyBorder="1" applyAlignment="1">
      <alignment wrapText="1"/>
    </xf>
    <xf numFmtId="0" fontId="8" fillId="2" borderId="35" xfId="0" applyFont="1" applyFill="1" applyBorder="1" applyAlignment="1" applyProtection="1">
      <alignment vertical="center" wrapText="1"/>
    </xf>
    <xf numFmtId="164" fontId="6" fillId="2" borderId="3" xfId="0" applyNumberFormat="1" applyFont="1" applyFill="1" applyBorder="1" applyAlignment="1">
      <alignment wrapText="1"/>
    </xf>
    <xf numFmtId="164" fontId="3" fillId="2" borderId="12" xfId="0" applyNumberFormat="1" applyFont="1" applyFill="1" applyBorder="1" applyAlignment="1">
      <alignment wrapText="1"/>
    </xf>
    <xf numFmtId="164" fontId="3" fillId="2" borderId="13" xfId="1" applyFont="1" applyFill="1" applyBorder="1" applyAlignment="1" applyProtection="1">
      <alignment wrapText="1"/>
    </xf>
    <xf numFmtId="164" fontId="3" fillId="2" borderId="14" xfId="1" applyNumberFormat="1" applyFont="1" applyFill="1" applyBorder="1" applyAlignment="1">
      <alignment wrapText="1"/>
    </xf>
    <xf numFmtId="164" fontId="3" fillId="2" borderId="26" xfId="1" applyNumberFormat="1" applyFont="1" applyFill="1" applyBorder="1" applyAlignment="1">
      <alignment wrapText="1"/>
    </xf>
    <xf numFmtId="164" fontId="3" fillId="2" borderId="21" xfId="0" applyNumberFormat="1" applyFont="1" applyFill="1" applyBorder="1" applyAlignment="1">
      <alignment wrapText="1"/>
    </xf>
    <xf numFmtId="164" fontId="6" fillId="2" borderId="8" xfId="1" applyFont="1" applyFill="1" applyBorder="1" applyAlignment="1" applyProtection="1">
      <alignment wrapText="1"/>
    </xf>
    <xf numFmtId="164" fontId="6" fillId="2" borderId="3" xfId="1" applyNumberFormat="1" applyFont="1" applyFill="1" applyBorder="1" applyAlignment="1">
      <alignment wrapText="1"/>
    </xf>
    <xf numFmtId="0" fontId="3" fillId="2" borderId="28" xfId="0" applyFont="1" applyFill="1" applyBorder="1" applyAlignment="1">
      <alignment wrapText="1"/>
    </xf>
    <xf numFmtId="0" fontId="3" fillId="2" borderId="52" xfId="0" applyFont="1" applyFill="1" applyBorder="1" applyAlignment="1">
      <alignment horizontal="center" wrapText="1"/>
    </xf>
    <xf numFmtId="164" fontId="3" fillId="2" borderId="2" xfId="0" applyNumberFormat="1" applyFont="1" applyFill="1" applyBorder="1" applyAlignment="1">
      <alignment horizontal="center" wrapText="1"/>
    </xf>
    <xf numFmtId="164" fontId="6" fillId="2" borderId="39" xfId="0" applyNumberFormat="1" applyFont="1" applyFill="1" applyBorder="1" applyAlignment="1">
      <alignment wrapText="1"/>
    </xf>
    <xf numFmtId="0" fontId="17" fillId="0" borderId="0" xfId="0" applyFont="1" applyBorder="1" applyAlignment="1">
      <alignment wrapText="1"/>
    </xf>
    <xf numFmtId="9" fontId="3" fillId="3" borderId="9" xfId="2" applyFont="1" applyFill="1" applyBorder="1" applyAlignment="1" applyProtection="1">
      <alignment vertical="center" wrapText="1"/>
      <protection locked="0"/>
    </xf>
    <xf numFmtId="9" fontId="3" fillId="3" borderId="32" xfId="2" applyFont="1" applyFill="1" applyBorder="1" applyAlignment="1" applyProtection="1">
      <alignment vertical="center" wrapText="1"/>
      <protection locked="0"/>
    </xf>
    <xf numFmtId="0" fontId="6" fillId="2" borderId="3" xfId="0" applyFont="1" applyFill="1" applyBorder="1" applyAlignment="1" applyProtection="1">
      <alignment vertical="center" wrapText="1"/>
    </xf>
    <xf numFmtId="164" fontId="3" fillId="2" borderId="15" xfId="1" applyNumberFormat="1" applyFont="1" applyFill="1" applyBorder="1" applyAlignment="1">
      <alignment wrapText="1"/>
    </xf>
    <xf numFmtId="164" fontId="6" fillId="2" borderId="54" xfId="1" applyFont="1" applyFill="1" applyBorder="1" applyAlignment="1" applyProtection="1">
      <alignment wrapText="1"/>
    </xf>
    <xf numFmtId="164" fontId="6" fillId="2" borderId="30" xfId="1" applyNumberFormat="1" applyFont="1" applyFill="1" applyBorder="1" applyAlignment="1">
      <alignment wrapText="1"/>
    </xf>
    <xf numFmtId="164" fontId="6" fillId="2" borderId="9" xfId="1" applyNumberFormat="1" applyFont="1" applyFill="1" applyBorder="1" applyAlignment="1">
      <alignment wrapText="1"/>
    </xf>
    <xf numFmtId="10" fontId="3" fillId="2" borderId="9" xfId="2" applyNumberFormat="1" applyFont="1" applyFill="1" applyBorder="1" applyAlignment="1" applyProtection="1">
      <alignment wrapText="1"/>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3" fillId="3" borderId="0" xfId="1" applyFont="1" applyFill="1" applyBorder="1" applyAlignment="1" applyProtection="1">
      <alignment vertical="center" wrapText="1"/>
      <protection locked="0"/>
    </xf>
    <xf numFmtId="164" fontId="6" fillId="0" borderId="0" xfId="1" applyFont="1" applyFill="1" applyBorder="1" applyAlignment="1" applyProtection="1">
      <alignment vertical="center" wrapText="1"/>
      <protection locked="0"/>
    </xf>
    <xf numFmtId="164" fontId="0" fillId="0" borderId="0" xfId="1" applyFont="1" applyBorder="1" applyAlignment="1">
      <alignment wrapText="1"/>
    </xf>
    <xf numFmtId="164" fontId="3" fillId="3" borderId="0" xfId="1" applyFont="1" applyFill="1" applyBorder="1" applyAlignment="1">
      <alignment vertical="center" wrapText="1"/>
    </xf>
    <xf numFmtId="164" fontId="3" fillId="3" borderId="0" xfId="1" applyFont="1" applyFill="1" applyBorder="1" applyAlignment="1" applyProtection="1">
      <alignment horizontal="center" vertical="center" wrapText="1"/>
    </xf>
    <xf numFmtId="164" fontId="3" fillId="3" borderId="0" xfId="1" applyFont="1" applyFill="1" applyBorder="1" applyAlignment="1" applyProtection="1">
      <alignment vertical="center" wrapText="1"/>
    </xf>
    <xf numFmtId="164" fontId="3" fillId="0" borderId="0" xfId="1" applyFont="1" applyFill="1" applyBorder="1" applyAlignment="1">
      <alignment vertical="center" wrapText="1"/>
    </xf>
    <xf numFmtId="164" fontId="0" fillId="0" borderId="0" xfId="1" applyFont="1" applyFill="1" applyBorder="1" applyAlignment="1">
      <alignment wrapText="1"/>
    </xf>
    <xf numFmtId="164" fontId="14" fillId="0" borderId="0" xfId="1" applyFont="1" applyBorder="1" applyAlignment="1">
      <alignment wrapText="1"/>
    </xf>
    <xf numFmtId="164" fontId="3" fillId="2" borderId="29" xfId="0" applyNumberFormat="1" applyFont="1" applyFill="1" applyBorder="1" applyAlignment="1">
      <alignment vertical="center" wrapText="1"/>
    </xf>
    <xf numFmtId="164" fontId="0" fillId="2" borderId="17" xfId="1" applyFont="1" applyFill="1" applyBorder="1" applyAlignment="1">
      <alignment vertical="center" wrapText="1"/>
    </xf>
    <xf numFmtId="0" fontId="4" fillId="2" borderId="13" xfId="0" applyFont="1" applyFill="1" applyBorder="1" applyAlignment="1">
      <alignment wrapText="1"/>
    </xf>
    <xf numFmtId="9" fontId="4" fillId="2" borderId="15" xfId="2" applyFont="1" applyFill="1" applyBorder="1" applyAlignment="1">
      <alignment wrapText="1"/>
    </xf>
    <xf numFmtId="164" fontId="0" fillId="2" borderId="14" xfId="0" applyNumberFormat="1" applyFill="1" applyBorder="1"/>
    <xf numFmtId="0" fontId="0" fillId="2" borderId="14" xfId="0" applyFill="1" applyBorder="1"/>
    <xf numFmtId="0" fontId="0" fillId="2" borderId="15" xfId="0" applyFill="1" applyBorder="1"/>
    <xf numFmtId="164" fontId="2" fillId="2" borderId="3" xfId="1" applyFont="1" applyFill="1" applyBorder="1" applyAlignment="1">
      <alignment vertical="center" wrapText="1"/>
    </xf>
    <xf numFmtId="0" fontId="3" fillId="2" borderId="5" xfId="0" applyFont="1" applyFill="1" applyBorder="1" applyAlignment="1">
      <alignment horizontal="center" vertical="center" wrapText="1"/>
    </xf>
    <xf numFmtId="0" fontId="1" fillId="2" borderId="3" xfId="0" applyFont="1" applyFill="1" applyBorder="1" applyAlignment="1" applyProtection="1">
      <alignment horizontal="center" vertical="center" wrapText="1"/>
    </xf>
    <xf numFmtId="164" fontId="3" fillId="3" borderId="3" xfId="1" applyFont="1" applyFill="1" applyBorder="1" applyAlignment="1" applyProtection="1">
      <alignment horizontal="center" vertical="center" wrapText="1"/>
    </xf>
    <xf numFmtId="164" fontId="0" fillId="0" borderId="0" xfId="1" applyFont="1" applyFill="1" applyBorder="1" applyAlignment="1">
      <alignment vertical="center" wrapText="1"/>
    </xf>
    <xf numFmtId="9" fontId="4" fillId="0" borderId="0" xfId="2" applyFont="1" applyFill="1" applyBorder="1" applyAlignment="1">
      <alignment wrapText="1"/>
    </xf>
    <xf numFmtId="0" fontId="12" fillId="6" borderId="6" xfId="0" applyFont="1" applyFill="1" applyBorder="1" applyAlignment="1">
      <alignment vertical="top" wrapText="1"/>
    </xf>
    <xf numFmtId="0" fontId="20" fillId="0" borderId="57" xfId="0" applyFont="1" applyBorder="1" applyAlignment="1">
      <alignment horizontal="left" wrapText="1"/>
    </xf>
    <xf numFmtId="0" fontId="18" fillId="0" borderId="0" xfId="0" applyFont="1" applyAlignment="1">
      <alignment horizontal="left" vertical="top" wrapText="1"/>
    </xf>
    <xf numFmtId="0" fontId="3" fillId="0" borderId="3" xfId="0" applyFont="1" applyFill="1" applyBorder="1" applyAlignment="1" applyProtection="1">
      <alignment horizontal="center" vertical="center" wrapText="1"/>
      <protection locked="0"/>
    </xf>
    <xf numFmtId="0" fontId="1" fillId="0" borderId="3" xfId="0" applyFont="1" applyBorder="1" applyAlignment="1" applyProtection="1">
      <alignment horizontal="left" vertical="top" wrapText="1"/>
      <protection locked="0"/>
    </xf>
    <xf numFmtId="43" fontId="6" fillId="3" borderId="2" xfId="3" applyFont="1" applyFill="1" applyBorder="1" applyAlignment="1" applyProtection="1">
      <alignment vertical="center" wrapText="1"/>
      <protection locked="0"/>
    </xf>
    <xf numFmtId="43" fontId="6" fillId="3" borderId="3" xfId="3" applyFont="1" applyFill="1" applyBorder="1" applyAlignment="1" applyProtection="1">
      <alignment vertical="center" wrapText="1"/>
      <protection locked="0"/>
    </xf>
    <xf numFmtId="164" fontId="1" fillId="3" borderId="3" xfId="1" applyFont="1" applyFill="1" applyBorder="1" applyAlignment="1" applyProtection="1">
      <alignment horizontal="left" vertical="center" wrapText="1" shrinkToFit="1"/>
      <protection locked="0"/>
    </xf>
    <xf numFmtId="49" fontId="1" fillId="0" borderId="3" xfId="1" applyNumberFormat="1" applyFont="1" applyBorder="1" applyAlignment="1" applyProtection="1">
      <alignment horizontal="left" vertical="center" wrapText="1"/>
      <protection locked="0"/>
    </xf>
    <xf numFmtId="164" fontId="1" fillId="0" borderId="3" xfId="1" applyFont="1" applyBorder="1" applyAlignment="1" applyProtection="1">
      <alignment horizontal="left" vertical="center" wrapText="1"/>
      <protection locked="0"/>
    </xf>
    <xf numFmtId="164" fontId="23" fillId="0" borderId="3" xfId="1" applyFont="1" applyBorder="1" applyAlignment="1" applyProtection="1">
      <alignment horizontal="left" vertical="center" wrapText="1"/>
      <protection locked="0"/>
    </xf>
    <xf numFmtId="43" fontId="1" fillId="3" borderId="3" xfId="3" applyFont="1" applyFill="1" applyBorder="1" applyAlignment="1" applyProtection="1">
      <alignment vertical="center" wrapText="1"/>
      <protection locked="0"/>
    </xf>
    <xf numFmtId="49" fontId="1" fillId="0" borderId="3" xfId="0" applyNumberFormat="1" applyFont="1" applyBorder="1" applyAlignment="1" applyProtection="1">
      <alignment horizontal="left" vertical="center" wrapText="1"/>
      <protection locked="0"/>
    </xf>
    <xf numFmtId="0" fontId="1" fillId="3" borderId="3" xfId="0" applyFont="1" applyFill="1" applyBorder="1" applyAlignment="1" applyProtection="1">
      <alignment horizontal="left" vertical="top" wrapText="1"/>
      <protection locked="0"/>
    </xf>
    <xf numFmtId="0" fontId="0" fillId="0" borderId="0" xfId="0" applyAlignment="1">
      <alignment vertical="center" wrapText="1"/>
    </xf>
    <xf numFmtId="164" fontId="1" fillId="3" borderId="3" xfId="1" applyFont="1" applyFill="1" applyBorder="1" applyAlignment="1" applyProtection="1">
      <alignment horizontal="left" vertical="center" wrapText="1"/>
      <protection locked="0"/>
    </xf>
    <xf numFmtId="0" fontId="0" fillId="0" borderId="0" xfId="0" applyAlignment="1">
      <alignment horizontal="left" vertical="top" wrapText="1"/>
    </xf>
    <xf numFmtId="164" fontId="25" fillId="0" borderId="3" xfId="1" applyFont="1" applyBorder="1" applyAlignment="1" applyProtection="1">
      <alignment horizontal="left" vertical="center" wrapText="1"/>
      <protection locked="0"/>
    </xf>
    <xf numFmtId="0" fontId="24" fillId="3" borderId="0" xfId="0" applyFont="1" applyFill="1" applyAlignment="1">
      <alignment vertical="top" wrapText="1"/>
    </xf>
    <xf numFmtId="164" fontId="1" fillId="0" borderId="3" xfId="1" applyNumberFormat="1" applyFont="1" applyBorder="1" applyAlignment="1" applyProtection="1">
      <alignment horizontal="center" vertical="center" wrapText="1"/>
      <protection locked="0"/>
    </xf>
    <xf numFmtId="164" fontId="1" fillId="0" borderId="40" xfId="0" applyNumberFormat="1" applyFont="1" applyBorder="1" applyAlignment="1" applyProtection="1">
      <alignment wrapText="1"/>
      <protection locked="0"/>
    </xf>
    <xf numFmtId="164" fontId="1" fillId="0" borderId="3" xfId="0" applyNumberFormat="1" applyFont="1" applyBorder="1" applyAlignment="1" applyProtection="1">
      <alignment wrapText="1"/>
      <protection locked="0"/>
    </xf>
    <xf numFmtId="164" fontId="6" fillId="7" borderId="9" xfId="0" applyNumberFormat="1" applyFont="1" applyFill="1" applyBorder="1" applyAlignment="1" applyProtection="1">
      <alignment vertical="center" wrapText="1"/>
    </xf>
    <xf numFmtId="164" fontId="6" fillId="7" borderId="3" xfId="1" applyNumberFormat="1" applyFont="1" applyFill="1" applyBorder="1" applyAlignment="1">
      <alignment wrapText="1"/>
    </xf>
    <xf numFmtId="164" fontId="11" fillId="0" borderId="3" xfId="1" applyNumberFormat="1" applyFont="1" applyBorder="1" applyAlignment="1" applyProtection="1">
      <alignment horizontal="center" vertical="center" wrapText="1"/>
      <protection locked="0"/>
    </xf>
    <xf numFmtId="164" fontId="25" fillId="0" borderId="3" xfId="1" applyNumberFormat="1" applyFont="1" applyBorder="1" applyAlignment="1" applyProtection="1">
      <alignment horizontal="center" vertical="center" wrapText="1"/>
      <protection locked="0"/>
    </xf>
    <xf numFmtId="164" fontId="1" fillId="0" borderId="3" xfId="1" applyFont="1" applyBorder="1" applyAlignment="1" applyProtection="1">
      <alignment horizontal="center" vertical="center" wrapText="1"/>
      <protection locked="0"/>
    </xf>
    <xf numFmtId="164" fontId="11" fillId="0" borderId="3" xfId="1" applyFont="1" applyFill="1" applyBorder="1" applyAlignment="1" applyProtection="1">
      <alignment vertical="center" wrapText="1"/>
    </xf>
    <xf numFmtId="164" fontId="3" fillId="0" borderId="3" xfId="1" applyFont="1" applyFill="1" applyBorder="1" applyAlignment="1" applyProtection="1">
      <alignment vertical="center" wrapText="1"/>
    </xf>
    <xf numFmtId="164" fontId="6" fillId="0" borderId="3" xfId="1" applyNumberFormat="1" applyFont="1" applyFill="1" applyBorder="1" applyAlignment="1" applyProtection="1">
      <alignment horizontal="center" vertical="center" wrapText="1"/>
    </xf>
    <xf numFmtId="164" fontId="3" fillId="0" borderId="3" xfId="1" applyFont="1" applyFill="1" applyBorder="1" applyAlignment="1" applyProtection="1">
      <alignment horizontal="center" vertical="center" wrapText="1"/>
    </xf>
    <xf numFmtId="9" fontId="0" fillId="0" borderId="0" xfId="2" applyFont="1" applyBorder="1" applyAlignment="1">
      <alignment wrapText="1"/>
    </xf>
    <xf numFmtId="9" fontId="0" fillId="0" borderId="0" xfId="2" applyFont="1" applyBorder="1" applyAlignment="1">
      <alignment vertical="center" wrapText="1"/>
    </xf>
    <xf numFmtId="9" fontId="0" fillId="3" borderId="0" xfId="2" applyFont="1" applyFill="1" applyBorder="1" applyAlignment="1">
      <alignment wrapText="1"/>
    </xf>
    <xf numFmtId="9" fontId="0" fillId="0" borderId="0" xfId="2" applyFont="1" applyFill="1" applyBorder="1" applyAlignment="1">
      <alignment wrapText="1"/>
    </xf>
    <xf numFmtId="3" fontId="1" fillId="0" borderId="0" xfId="0" applyNumberFormat="1" applyFont="1" applyAlignment="1">
      <alignment wrapText="1"/>
    </xf>
    <xf numFmtId="0" fontId="1" fillId="0" borderId="0" xfId="0" applyFont="1" applyAlignment="1">
      <alignment wrapText="1"/>
    </xf>
    <xf numFmtId="0" fontId="1" fillId="3" borderId="0" xfId="0" applyFont="1" applyFill="1" applyAlignment="1">
      <alignment wrapText="1"/>
    </xf>
    <xf numFmtId="0" fontId="3" fillId="2" borderId="6" xfId="0" applyFont="1" applyFill="1" applyBorder="1" applyAlignment="1">
      <alignment horizontal="center" wrapText="1"/>
    </xf>
    <xf numFmtId="164" fontId="25" fillId="2" borderId="40" xfId="0" applyNumberFormat="1" applyFont="1" applyFill="1" applyBorder="1" applyAlignment="1">
      <alignment wrapText="1"/>
    </xf>
    <xf numFmtId="164" fontId="26" fillId="2" borderId="58" xfId="0" applyNumberFormat="1" applyFont="1" applyFill="1" applyBorder="1" applyAlignment="1">
      <alignment wrapText="1"/>
    </xf>
    <xf numFmtId="164" fontId="1" fillId="7" borderId="40" xfId="1" applyFont="1" applyFill="1" applyBorder="1" applyAlignment="1">
      <alignment wrapText="1"/>
    </xf>
    <xf numFmtId="164" fontId="1" fillId="3" borderId="0" xfId="0" applyNumberFormat="1" applyFont="1" applyFill="1" applyAlignment="1">
      <alignment vertical="center" wrapText="1"/>
    </xf>
    <xf numFmtId="164" fontId="3" fillId="0" borderId="0" xfId="0" applyNumberFormat="1" applyFont="1" applyAlignment="1">
      <alignment wrapText="1"/>
    </xf>
    <xf numFmtId="165" fontId="27" fillId="0" borderId="0" xfId="0" applyNumberFormat="1" applyFont="1"/>
    <xf numFmtId="165" fontId="6" fillId="0" borderId="0" xfId="0" applyNumberFormat="1" applyFont="1" applyFill="1" applyBorder="1" applyAlignment="1">
      <alignment wrapText="1"/>
    </xf>
    <xf numFmtId="0" fontId="3" fillId="0" borderId="0" xfId="0" applyFont="1" applyFill="1" applyBorder="1" applyAlignment="1">
      <alignment horizontal="right" wrapText="1"/>
    </xf>
    <xf numFmtId="43" fontId="6" fillId="0" borderId="0" xfId="0" applyNumberFormat="1" applyFont="1" applyFill="1" applyBorder="1" applyAlignment="1">
      <alignment wrapText="1"/>
    </xf>
    <xf numFmtId="43" fontId="3" fillId="0" borderId="0" xfId="0" applyNumberFormat="1" applyFont="1" applyFill="1" applyBorder="1" applyAlignment="1">
      <alignment wrapText="1"/>
    </xf>
    <xf numFmtId="164" fontId="1" fillId="3" borderId="0" xfId="1" applyFont="1" applyFill="1" applyBorder="1" applyAlignment="1" applyProtection="1">
      <alignment vertical="center" wrapText="1"/>
    </xf>
    <xf numFmtId="0" fontId="18" fillId="0" borderId="0" xfId="0" applyFont="1" applyAlignment="1">
      <alignment horizontal="left" vertical="top" wrapText="1"/>
    </xf>
    <xf numFmtId="0" fontId="6" fillId="2" borderId="35"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164" fontId="3" fillId="2" borderId="5" xfId="1" applyFont="1" applyFill="1" applyBorder="1" applyAlignment="1" applyProtection="1">
      <alignment horizontal="center" vertical="center" wrapText="1"/>
    </xf>
    <xf numFmtId="164" fontId="3" fillId="2" borderId="40" xfId="1" applyFont="1" applyFill="1" applyBorder="1" applyAlignment="1" applyProtection="1">
      <alignment horizontal="center" vertical="center" wrapText="1"/>
    </xf>
    <xf numFmtId="0" fontId="3" fillId="3" borderId="3" xfId="0" applyFont="1" applyFill="1" applyBorder="1" applyAlignment="1" applyProtection="1">
      <alignment horizontal="left" vertical="top" wrapText="1"/>
      <protection locked="0"/>
    </xf>
    <xf numFmtId="164" fontId="3" fillId="3" borderId="3" xfId="1" applyFont="1" applyFill="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164" fontId="6" fillId="3" borderId="3" xfId="1" applyFont="1" applyFill="1" applyBorder="1" applyAlignment="1" applyProtection="1">
      <alignment horizontal="left" vertical="top" wrapText="1"/>
      <protection locked="0"/>
    </xf>
    <xf numFmtId="0" fontId="3" fillId="4" borderId="42" xfId="0"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164" fontId="3" fillId="2" borderId="32" xfId="1" applyFont="1" applyFill="1" applyBorder="1" applyAlignment="1" applyProtection="1">
      <alignment horizontal="center" vertical="center" wrapText="1"/>
      <protection locked="0"/>
    </xf>
    <xf numFmtId="164" fontId="3" fillId="2" borderId="39" xfId="1" applyFont="1" applyFill="1" applyBorder="1" applyAlignment="1" applyProtection="1">
      <alignment horizontal="center" vertical="center" wrapText="1"/>
      <protection locked="0"/>
    </xf>
    <xf numFmtId="49" fontId="3" fillId="3" borderId="3" xfId="0" applyNumberFormat="1" applyFont="1" applyFill="1" applyBorder="1" applyAlignment="1" applyProtection="1">
      <alignment horizontal="left" vertical="top" wrapText="1"/>
      <protection locked="0"/>
    </xf>
    <xf numFmtId="0" fontId="18" fillId="0" borderId="0" xfId="0" applyFont="1" applyBorder="1" applyAlignment="1">
      <alignment horizontal="left" vertical="top" wrapText="1"/>
    </xf>
    <xf numFmtId="0" fontId="1" fillId="3" borderId="3" xfId="0" applyFont="1" applyFill="1" applyBorder="1" applyAlignment="1" applyProtection="1">
      <alignment horizontal="left" vertical="top" wrapText="1"/>
      <protection locked="0"/>
    </xf>
    <xf numFmtId="49" fontId="1" fillId="3" borderId="3" xfId="0" applyNumberFormat="1" applyFont="1" applyFill="1" applyBorder="1" applyAlignment="1" applyProtection="1">
      <alignment horizontal="left" vertical="top" wrapText="1"/>
      <protection locked="0"/>
    </xf>
    <xf numFmtId="49" fontId="6" fillId="3" borderId="3" xfId="0" applyNumberFormat="1" applyFont="1" applyFill="1" applyBorder="1" applyAlignment="1" applyProtection="1">
      <alignment horizontal="left" vertical="top" wrapText="1"/>
      <protection locked="0"/>
    </xf>
    <xf numFmtId="0" fontId="20" fillId="0" borderId="57" xfId="0" applyFont="1" applyBorder="1" applyAlignment="1">
      <alignment horizontal="left" wrapText="1"/>
    </xf>
    <xf numFmtId="0" fontId="3" fillId="3" borderId="3" xfId="0" applyNumberFormat="1" applyFont="1" applyFill="1" applyBorder="1" applyAlignment="1" applyProtection="1">
      <alignment horizontal="left" vertical="top" wrapText="1"/>
      <protection locked="0"/>
    </xf>
    <xf numFmtId="0" fontId="3" fillId="2" borderId="5" xfId="0" applyFont="1" applyFill="1" applyBorder="1" applyAlignment="1" applyProtection="1">
      <alignment horizontal="center" vertical="center" wrapText="1"/>
    </xf>
    <xf numFmtId="0" fontId="3" fillId="2" borderId="40"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3" fillId="2" borderId="39"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36" xfId="0" applyFont="1" applyFill="1" applyBorder="1" applyAlignment="1" applyProtection="1">
      <alignment horizontal="center" vertical="center" wrapText="1"/>
    </xf>
    <xf numFmtId="0" fontId="3" fillId="0" borderId="0" xfId="0" applyFont="1" applyFill="1" applyBorder="1" applyAlignment="1">
      <alignment horizontal="center" vertical="center" wrapText="1"/>
    </xf>
    <xf numFmtId="0" fontId="3" fillId="2" borderId="29"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0" fillId="5" borderId="13" xfId="0"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protection locked="0"/>
    </xf>
    <xf numFmtId="0" fontId="3" fillId="2" borderId="40" xfId="0" applyFont="1" applyFill="1" applyBorder="1" applyAlignment="1" applyProtection="1">
      <alignment horizontal="center" vertical="center" wrapText="1"/>
      <protection locked="0"/>
    </xf>
    <xf numFmtId="0" fontId="3" fillId="2" borderId="55"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30"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27" xfId="0" applyFont="1" applyFill="1" applyBorder="1" applyAlignment="1">
      <alignment horizontal="center" wrapText="1"/>
    </xf>
    <xf numFmtId="0" fontId="3" fillId="2" borderId="28" xfId="0" applyFont="1" applyFill="1" applyBorder="1" applyAlignment="1">
      <alignment horizontal="center" wrapText="1"/>
    </xf>
    <xf numFmtId="0" fontId="3" fillId="2" borderId="22" xfId="0" applyFont="1" applyFill="1" applyBorder="1" applyAlignment="1">
      <alignment horizontal="center" wrapText="1"/>
    </xf>
    <xf numFmtId="0" fontId="3" fillId="2" borderId="3" xfId="0" applyFont="1" applyFill="1" applyBorder="1" applyAlignment="1">
      <alignment horizontal="left" wrapText="1"/>
    </xf>
    <xf numFmtId="164" fontId="4" fillId="2" borderId="4" xfId="0" applyNumberFormat="1" applyFont="1" applyFill="1" applyBorder="1" applyAlignment="1">
      <alignment horizontal="center"/>
    </xf>
    <xf numFmtId="164" fontId="4" fillId="2" borderId="36" xfId="0" applyNumberFormat="1" applyFont="1" applyFill="1" applyBorder="1" applyAlignment="1">
      <alignment horizontal="center"/>
    </xf>
    <xf numFmtId="164" fontId="4" fillId="2" borderId="45" xfId="0" applyNumberFormat="1" applyFont="1" applyFill="1" applyBorder="1" applyAlignment="1">
      <alignment horizontal="center"/>
    </xf>
    <xf numFmtId="164" fontId="4" fillId="2" borderId="46" xfId="0" applyNumberFormat="1" applyFont="1" applyFill="1" applyBorder="1" applyAlignment="1">
      <alignment horizontal="center"/>
    </xf>
    <xf numFmtId="0" fontId="4" fillId="2" borderId="42" xfId="0" applyFont="1" applyFill="1" applyBorder="1" applyAlignment="1">
      <alignment horizontal="left"/>
    </xf>
    <xf numFmtId="0" fontId="4" fillId="2" borderId="43" xfId="0" applyFont="1" applyFill="1" applyBorder="1" applyAlignment="1">
      <alignment horizontal="left"/>
    </xf>
    <xf numFmtId="0" fontId="4" fillId="2" borderId="44" xfId="0" applyFont="1" applyFill="1" applyBorder="1" applyAlignment="1">
      <alignment horizontal="left"/>
    </xf>
    <xf numFmtId="49" fontId="0" fillId="2" borderId="47" xfId="0" applyNumberFormat="1" applyFill="1" applyBorder="1" applyAlignment="1">
      <alignment horizontal="center" wrapText="1"/>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0" fontId="0" fillId="2" borderId="47" xfId="0" applyNumberFormat="1" applyFill="1" applyBorder="1" applyAlignment="1">
      <alignment horizontal="center" wrapText="1"/>
    </xf>
    <xf numFmtId="0" fontId="0" fillId="2" borderId="48" xfId="0" applyNumberFormat="1" applyFill="1" applyBorder="1" applyAlignment="1">
      <alignment horizontal="center" wrapText="1"/>
    </xf>
    <xf numFmtId="0" fontId="0" fillId="2" borderId="49" xfId="0" applyNumberFormat="1" applyFill="1" applyBorder="1" applyAlignment="1">
      <alignment horizontal="center" wrapText="1"/>
    </xf>
    <xf numFmtId="0" fontId="4" fillId="6" borderId="18"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26" xfId="0" applyFont="1" applyFill="1" applyBorder="1" applyAlignment="1">
      <alignment horizontal="center" vertical="center"/>
    </xf>
    <xf numFmtId="0" fontId="4" fillId="6" borderId="21" xfId="0" applyFont="1" applyFill="1" applyBorder="1" applyAlignment="1">
      <alignment horizontal="center" vertical="center"/>
    </xf>
    <xf numFmtId="0" fontId="3" fillId="2" borderId="2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6" borderId="18"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0"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1" xfId="0" applyFont="1" applyFill="1" applyBorder="1" applyAlignment="1">
      <alignment horizontal="center" vertical="center"/>
    </xf>
    <xf numFmtId="0" fontId="3" fillId="2" borderId="56" xfId="0" applyFont="1" applyFill="1" applyBorder="1" applyAlignment="1">
      <alignment horizontal="center" vertical="center" wrapText="1"/>
    </xf>
    <xf numFmtId="0" fontId="3" fillId="2" borderId="5" xfId="0" applyFont="1" applyFill="1" applyBorder="1" applyAlignment="1">
      <alignment horizontal="center" vertical="center" wrapText="1"/>
    </xf>
  </cellXfs>
  <cellStyles count="4">
    <cellStyle name="Comma" xfId="3" builtinId="3"/>
    <cellStyle name="Currency" xfId="1" builtinId="4"/>
    <cellStyle name="Normal" xfId="0" builtinId="0"/>
    <cellStyle name="Percent" xfId="2" builtinId="5"/>
  </cellStyles>
  <dxfs count="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mongelos/Documents/Christian%20AID/Documentos%20de%20proyecto/Reports/Annual%20Report/Financial%20Annual%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Q2 Report"/>
      <sheetName val="1) Budget Tables"/>
      <sheetName val="Auxiliar Budget Tables"/>
      <sheetName val="2) By Category"/>
      <sheetName val="3) Explanatory Notes"/>
      <sheetName val="3)Activity - Category"/>
      <sheetName val="OCT CD"/>
      <sheetName val="OCT CAID"/>
      <sheetName val="OCT RNM"/>
      <sheetName val="AGO RNM"/>
      <sheetName val="AGO CAID"/>
      <sheetName val="AGO CD"/>
      <sheetName val="JUL CAID"/>
      <sheetName val="JUL RNM"/>
      <sheetName val="JUL CD"/>
      <sheetName val="JUN CAID"/>
      <sheetName val="JUN RNM"/>
      <sheetName val="JUN CD"/>
      <sheetName val="May CAID"/>
      <sheetName val="May CD"/>
      <sheetName val="May RNM"/>
      <sheetName val="Abr CAID"/>
      <sheetName val="Q1 CAID"/>
      <sheetName val="Q1 RNM"/>
      <sheetName val="Abr RNM"/>
      <sheetName val="Abr CD"/>
      <sheetName val="4) For PBSO Use"/>
      <sheetName val="5) For MPTF Use"/>
      <sheetName val="Ejecución Vs Desembolsos"/>
      <sheetName val="SEP CD"/>
      <sheetName val="SEP RNM"/>
      <sheetName val="SEP CAID"/>
    </sheetNames>
    <sheetDataSet>
      <sheetData sheetId="0"/>
      <sheetData sheetId="1"/>
      <sheetData sheetId="2"/>
      <sheetData sheetId="3">
        <row r="6">
          <cell r="V6">
            <v>11728.526073899216</v>
          </cell>
          <cell r="Z6">
            <v>1752.4944475291504</v>
          </cell>
          <cell r="AA6">
            <v>469.09067740144366</v>
          </cell>
        </row>
        <row r="13">
          <cell r="V13">
            <v>12838.339610279192</v>
          </cell>
          <cell r="Z13">
            <v>3181.7858911715712</v>
          </cell>
          <cell r="AA13">
            <v>1215.4627633994558</v>
          </cell>
        </row>
        <row r="20">
          <cell r="V20">
            <v>3839.8615626607479</v>
          </cell>
          <cell r="Z20">
            <v>0</v>
          </cell>
          <cell r="AA20">
            <v>0</v>
          </cell>
        </row>
        <row r="26">
          <cell r="V26">
            <v>22339.27399069578</v>
          </cell>
          <cell r="W26">
            <v>1097.2222222222222</v>
          </cell>
          <cell r="Z26">
            <v>18648.06111111111</v>
          </cell>
          <cell r="AA26">
            <v>1930.7941678999305</v>
          </cell>
        </row>
        <row r="34">
          <cell r="V34">
            <v>7999.8202099495184</v>
          </cell>
          <cell r="AA34">
            <v>1013.8617351471405</v>
          </cell>
        </row>
        <row r="39">
          <cell r="V39">
            <v>7022.159630664165</v>
          </cell>
          <cell r="Z39">
            <v>2364.060555138889</v>
          </cell>
          <cell r="AA39">
            <v>869.98083333333329</v>
          </cell>
        </row>
        <row r="45">
          <cell r="AS45">
            <v>8382.4</v>
          </cell>
          <cell r="AT45">
            <v>2939.9583564686282</v>
          </cell>
          <cell r="AU45">
            <v>537.20833333333337</v>
          </cell>
          <cell r="BJ45">
            <v>1712.7207107162687</v>
          </cell>
        </row>
        <row r="54">
          <cell r="AH54">
            <v>1793.7400000000002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persons/person.xml><?xml version="1.0" encoding="utf-8"?>
<personList xmlns="http://schemas.microsoft.com/office/spreadsheetml/2018/threadedcomments" xmlns:x="http://schemas.openxmlformats.org/spreadsheetml/2006/main">
  <person displayName="Eyingbeni Ngullie" id="{A7187708-E128-4A4A-8FF4-334C3FE958C3}" userId="S::ENgullie@christian-aid.org::963fb927-42e5-44d7-b868-cdd93ecebbd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206" dT="2021-11-15T15:09:53.18" personId="{A7187708-E128-4A4A-8FF4-334C3FE958C3}" id="{45255694-2CF7-494D-B9C2-F4D881B15B54}">
    <text>This figures relates to expenditure in actuals ( Christian Aid Ireland)</text>
  </threadedComment>
  <threadedComment ref="I206" dT="2021-11-12T16:59:44.81" personId="{A7187708-E128-4A4A-8FF4-334C3FE958C3}" id="{42EFAA6B-C79F-4FF7-822B-1169BCE11651}">
    <text>This figure includes commitment + expended and this is the figure that relates to our quarter 3 report submitted to MPTFO . (Christian Aid Ireland)</text>
  </threadedComment>
</ThreadedComment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printerSettings" Target="../printerSettings/printerSettings8.bin"/><Relationship Id="rId7" Type="http://schemas.openxmlformats.org/officeDocument/2006/relationships/comments" Target="../comments1.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1.v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4"/>
  <sheetViews>
    <sheetView showGridLines="0" zoomScale="80" zoomScaleNormal="80" workbookViewId="0"/>
  </sheetViews>
  <sheetFormatPr defaultRowHeight="15" x14ac:dyDescent="0.25"/>
  <cols>
    <col min="2" max="2" width="127.28515625" customWidth="1"/>
  </cols>
  <sheetData>
    <row r="2" spans="2:5" ht="36.75" customHeight="1" x14ac:dyDescent="0.25">
      <c r="B2" s="259" t="s">
        <v>544</v>
      </c>
      <c r="C2" s="259"/>
      <c r="D2" s="259"/>
      <c r="E2" s="259"/>
    </row>
    <row r="3" spans="2:5" ht="21.75" customHeight="1" thickBot="1" x14ac:dyDescent="0.3">
      <c r="B3" s="176" t="s">
        <v>561</v>
      </c>
      <c r="C3" s="211"/>
      <c r="D3" s="211"/>
      <c r="E3" s="211"/>
    </row>
    <row r="4" spans="2:5" ht="300" customHeight="1" thickBot="1" x14ac:dyDescent="0.3">
      <c r="B4" s="209" t="s">
        <v>577</v>
      </c>
    </row>
  </sheetData>
  <sheetProtection sheet="1" objects="1" scenarios="1"/>
  <customSheetViews>
    <customSheetView guid="{11BDAACC-DDF1-47B0-9FE1-A15805971A82}" scale="80" showGridLines="0">
      <pageMargins left="0.7" right="0.7" top="0.75" bottom="0.75" header="0.3" footer="0.3"/>
    </customSheetView>
    <customSheetView guid="{73797778-4AE1-4A24-8DE4-DFCAC0798EB1}" scale="80" showGridLines="0">
      <pageMargins left="0.7" right="0.7" top="0.75" bottom="0.75" header="0.3" footer="0.3"/>
    </customSheetView>
    <customSheetView guid="{2D97E3AB-8AA9-4AB9-90C0-BE74BE3A4AA6}" scale="80" showGridLines="0">
      <pageMargins left="0.7" right="0.7" top="0.75" bottom="0.75" header="0.3" footer="0.3"/>
    </customSheetView>
    <customSheetView guid="{D10BAAA9-92CE-4851-971A-1182B1A51BBE}" scale="80" showGridLines="0">
      <pageMargins left="0.7" right="0.7" top="0.75" bottom="0.75" header="0.3" footer="0.3"/>
    </customSheetView>
  </customSheetViews>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M223"/>
  <sheetViews>
    <sheetView showGridLines="0" showZeros="0" zoomScaleNormal="100" workbookViewId="0">
      <pane ySplit="5" topLeftCell="A180" activePane="bottomLeft" state="frozen"/>
      <selection pane="bottomLeft" activeCell="L272" sqref="L272"/>
    </sheetView>
  </sheetViews>
  <sheetFormatPr defaultColWidth="9.140625" defaultRowHeight="15" x14ac:dyDescent="0.25"/>
  <cols>
    <col min="1" max="1" width="9.140625" style="47"/>
    <col min="2" max="2" width="30.7109375" style="47" customWidth="1"/>
    <col min="3" max="3" width="32.42578125" style="47" customWidth="1"/>
    <col min="4" max="4" width="24.28515625" style="47" hidden="1" customWidth="1"/>
    <col min="5" max="6" width="23.140625" style="47" hidden="1" customWidth="1"/>
    <col min="7" max="7" width="18.42578125" style="47" hidden="1" customWidth="1"/>
    <col min="8" max="8" width="31.42578125" style="47" customWidth="1"/>
    <col min="9" max="9" width="28.140625" style="189" customWidth="1"/>
    <col min="10" max="10" width="33" style="189" customWidth="1"/>
    <col min="11" max="11" width="31.42578125" style="47" customWidth="1"/>
    <col min="12" max="12" width="23.5703125" style="47" customWidth="1"/>
    <col min="13" max="13" width="9.140625" style="240"/>
    <col min="14" max="14" width="17.7109375" style="47" customWidth="1"/>
    <col min="15" max="15" width="26.42578125" style="47" customWidth="1"/>
    <col min="16" max="16" width="22.42578125" style="47" customWidth="1"/>
    <col min="17" max="17" width="29.7109375" style="47" customWidth="1"/>
    <col min="18" max="18" width="23.42578125" style="47" customWidth="1"/>
    <col min="19" max="19" width="18.42578125" style="47" customWidth="1"/>
    <col min="20" max="20" width="17.42578125" style="47" customWidth="1"/>
    <col min="21" max="21" width="25.140625" style="47" customWidth="1"/>
    <col min="22" max="16384" width="9.140625" style="47"/>
  </cols>
  <sheetData>
    <row r="1" spans="1:13" ht="30" customHeight="1" x14ac:dyDescent="0.7">
      <c r="B1" s="273" t="s">
        <v>560</v>
      </c>
      <c r="C1" s="273"/>
      <c r="D1" s="273"/>
      <c r="E1" s="273"/>
      <c r="F1" s="45"/>
      <c r="G1" s="45"/>
      <c r="H1" s="46"/>
      <c r="I1" s="195"/>
      <c r="J1" s="195"/>
      <c r="K1" s="46"/>
    </row>
    <row r="2" spans="1:13" ht="15.75" x14ac:dyDescent="0.25">
      <c r="B2" s="176" t="s">
        <v>561</v>
      </c>
    </row>
    <row r="3" spans="1:13" ht="18.75" x14ac:dyDescent="0.3">
      <c r="B3" s="277" t="s">
        <v>174</v>
      </c>
      <c r="C3" s="277"/>
      <c r="D3" s="277"/>
      <c r="E3" s="277"/>
    </row>
    <row r="4" spans="1:13" ht="18.75" x14ac:dyDescent="0.3">
      <c r="B4" s="210"/>
      <c r="C4" s="210"/>
      <c r="D4" s="210"/>
      <c r="E4" s="210"/>
    </row>
    <row r="5" spans="1:13" ht="99.75" customHeight="1" x14ac:dyDescent="0.25">
      <c r="B5" s="55" t="s">
        <v>562</v>
      </c>
      <c r="C5" s="55" t="s">
        <v>563</v>
      </c>
      <c r="D5" s="212" t="s">
        <v>554</v>
      </c>
      <c r="E5" s="55" t="s">
        <v>175</v>
      </c>
      <c r="F5" s="55" t="s">
        <v>176</v>
      </c>
      <c r="G5" s="55" t="s">
        <v>62</v>
      </c>
      <c r="H5" s="205" t="s">
        <v>575</v>
      </c>
      <c r="I5" s="205" t="s">
        <v>574</v>
      </c>
      <c r="J5" s="205" t="s">
        <v>571</v>
      </c>
      <c r="K5" s="205" t="s">
        <v>576</v>
      </c>
      <c r="L5" s="205" t="s">
        <v>623</v>
      </c>
    </row>
    <row r="6" spans="1:13" ht="51" customHeight="1" x14ac:dyDescent="0.25">
      <c r="B6" s="114" t="s">
        <v>0</v>
      </c>
      <c r="C6" s="272" t="s">
        <v>578</v>
      </c>
      <c r="D6" s="272"/>
      <c r="E6" s="272"/>
      <c r="F6" s="272"/>
      <c r="G6" s="272"/>
      <c r="H6" s="272"/>
      <c r="I6" s="265"/>
      <c r="J6" s="265"/>
      <c r="K6" s="272"/>
      <c r="L6" s="236"/>
    </row>
    <row r="7" spans="1:13" ht="51" customHeight="1" x14ac:dyDescent="0.25">
      <c r="B7" s="114" t="s">
        <v>1</v>
      </c>
      <c r="C7" s="275" t="s">
        <v>579</v>
      </c>
      <c r="D7" s="276"/>
      <c r="E7" s="276"/>
      <c r="F7" s="276"/>
      <c r="G7" s="276"/>
      <c r="H7" s="276"/>
      <c r="I7" s="267"/>
      <c r="J7" s="267"/>
      <c r="K7" s="276"/>
      <c r="L7" s="237"/>
    </row>
    <row r="8" spans="1:13" ht="213" customHeight="1" x14ac:dyDescent="0.25">
      <c r="B8" s="179" t="s">
        <v>2</v>
      </c>
      <c r="C8" s="223" t="s">
        <v>613</v>
      </c>
      <c r="D8" s="234">
        <v>93326</v>
      </c>
      <c r="E8" s="23"/>
      <c r="F8" s="23"/>
      <c r="G8" s="148">
        <f>D8</f>
        <v>93326</v>
      </c>
      <c r="H8" s="144">
        <v>0.75</v>
      </c>
      <c r="I8" s="185">
        <v>5821.6086698861482</v>
      </c>
      <c r="J8" s="216" t="s">
        <v>587</v>
      </c>
      <c r="K8" s="217" t="s">
        <v>588</v>
      </c>
      <c r="L8" s="238">
        <v>5672.2986698861469</v>
      </c>
      <c r="M8" s="241">
        <v>0.97435244990403636</v>
      </c>
    </row>
    <row r="9" spans="1:13" ht="294.75" customHeight="1" x14ac:dyDescent="0.25">
      <c r="B9" s="179" t="s">
        <v>3</v>
      </c>
      <c r="C9" s="213" t="s">
        <v>614</v>
      </c>
      <c r="D9" s="228">
        <v>51211</v>
      </c>
      <c r="E9" s="23"/>
      <c r="F9" s="23"/>
      <c r="G9" s="148">
        <f t="shared" ref="G9:G15" si="0">D9</f>
        <v>51211</v>
      </c>
      <c r="H9" s="144">
        <v>0.75</v>
      </c>
      <c r="I9" s="185">
        <v>8128.5025289436626</v>
      </c>
      <c r="J9" s="224" t="s">
        <v>589</v>
      </c>
      <c r="K9" s="217" t="s">
        <v>588</v>
      </c>
      <c r="L9" s="238">
        <v>3542.350374584973</v>
      </c>
      <c r="M9" s="241">
        <v>0.43579372239493147</v>
      </c>
    </row>
    <row r="10" spans="1:13" ht="15.75" x14ac:dyDescent="0.25">
      <c r="B10" s="179" t="s">
        <v>4</v>
      </c>
      <c r="C10" s="21"/>
      <c r="D10" s="23"/>
      <c r="E10" s="23"/>
      <c r="F10" s="23"/>
      <c r="G10" s="148">
        <f t="shared" si="0"/>
        <v>0</v>
      </c>
      <c r="H10" s="144"/>
      <c r="I10" s="185"/>
      <c r="J10" s="186"/>
      <c r="K10" s="131"/>
      <c r="L10" s="58"/>
    </row>
    <row r="11" spans="1:13" ht="15.75" x14ac:dyDescent="0.25">
      <c r="B11" s="179" t="s">
        <v>31</v>
      </c>
      <c r="C11" s="21"/>
      <c r="D11" s="23"/>
      <c r="E11" s="23"/>
      <c r="F11" s="23"/>
      <c r="G11" s="148">
        <f t="shared" si="0"/>
        <v>0</v>
      </c>
      <c r="H11" s="144"/>
      <c r="I11" s="185"/>
      <c r="J11" s="186"/>
      <c r="K11" s="131"/>
      <c r="L11" s="58"/>
    </row>
    <row r="12" spans="1:13" ht="15.75" x14ac:dyDescent="0.25">
      <c r="B12" s="179" t="s">
        <v>32</v>
      </c>
      <c r="C12" s="21"/>
      <c r="D12" s="23"/>
      <c r="E12" s="23"/>
      <c r="F12" s="23"/>
      <c r="G12" s="148">
        <f t="shared" si="0"/>
        <v>0</v>
      </c>
      <c r="H12" s="144"/>
      <c r="I12" s="185"/>
      <c r="J12" s="186"/>
      <c r="K12" s="131"/>
      <c r="L12" s="58"/>
    </row>
    <row r="13" spans="1:13" ht="15.75" x14ac:dyDescent="0.25">
      <c r="B13" s="179" t="s">
        <v>33</v>
      </c>
      <c r="C13" s="21"/>
      <c r="D13" s="23"/>
      <c r="E13" s="23"/>
      <c r="F13" s="23"/>
      <c r="G13" s="148">
        <f t="shared" si="0"/>
        <v>0</v>
      </c>
      <c r="H13" s="144"/>
      <c r="I13" s="185"/>
      <c r="J13" s="186"/>
      <c r="K13" s="131"/>
      <c r="L13" s="58"/>
    </row>
    <row r="14" spans="1:13" ht="15.75" x14ac:dyDescent="0.25">
      <c r="B14" s="179" t="s">
        <v>34</v>
      </c>
      <c r="C14" s="54"/>
      <c r="D14" s="24"/>
      <c r="E14" s="24"/>
      <c r="F14" s="24"/>
      <c r="G14" s="148">
        <f t="shared" si="0"/>
        <v>0</v>
      </c>
      <c r="H14" s="145"/>
      <c r="I14" s="186"/>
      <c r="J14" s="186"/>
      <c r="K14" s="132"/>
      <c r="L14" s="58"/>
    </row>
    <row r="15" spans="1:13" ht="15.75" x14ac:dyDescent="0.25">
      <c r="A15" s="48"/>
      <c r="B15" s="179" t="s">
        <v>35</v>
      </c>
      <c r="C15" s="54"/>
      <c r="D15" s="24"/>
      <c r="E15" s="24"/>
      <c r="F15" s="24"/>
      <c r="G15" s="148">
        <f t="shared" si="0"/>
        <v>0</v>
      </c>
      <c r="H15" s="145"/>
      <c r="I15" s="186"/>
      <c r="J15" s="186"/>
      <c r="K15" s="132"/>
      <c r="L15" s="49"/>
    </row>
    <row r="16" spans="1:13" ht="15.75" x14ac:dyDescent="0.25">
      <c r="A16" s="48"/>
      <c r="C16" s="114" t="s">
        <v>173</v>
      </c>
      <c r="D16" s="25">
        <f>SUM(D8:D15)</f>
        <v>144537</v>
      </c>
      <c r="E16" s="25">
        <f>SUM(E8:E15)</f>
        <v>0</v>
      </c>
      <c r="F16" s="25">
        <f>SUM(F8:F15)</f>
        <v>0</v>
      </c>
      <c r="G16" s="25">
        <f>SUM(G8:G15)</f>
        <v>144537</v>
      </c>
      <c r="H16" s="133">
        <f>(H8*G8)+(H9*G9)+(H10*G10)+(H11*G11)+(H12*G12)+(H13*G13)+(H14*G14)+(H15*G15)</f>
        <v>108402.75</v>
      </c>
      <c r="I16" s="133">
        <f>SUM(I8:I15)</f>
        <v>13950.111198829811</v>
      </c>
      <c r="J16" s="133">
        <f t="shared" ref="J16:L16" si="1">SUM(J8:J15)</f>
        <v>0</v>
      </c>
      <c r="K16" s="133">
        <f t="shared" si="1"/>
        <v>0</v>
      </c>
      <c r="L16" s="133">
        <f t="shared" si="1"/>
        <v>9214.6490444711199</v>
      </c>
    </row>
    <row r="17" spans="1:13" ht="51" customHeight="1" x14ac:dyDescent="0.25">
      <c r="A17" s="48"/>
      <c r="B17" s="114" t="s">
        <v>5</v>
      </c>
      <c r="C17" s="274" t="s">
        <v>580</v>
      </c>
      <c r="D17" s="266"/>
      <c r="E17" s="266"/>
      <c r="F17" s="266"/>
      <c r="G17" s="266"/>
      <c r="H17" s="266"/>
      <c r="I17" s="267"/>
      <c r="J17" s="267"/>
      <c r="K17" s="266"/>
      <c r="L17" s="237"/>
    </row>
    <row r="18" spans="1:13" ht="251.25" customHeight="1" x14ac:dyDescent="0.25">
      <c r="A18" s="48"/>
      <c r="B18" s="179" t="s">
        <v>42</v>
      </c>
      <c r="C18" s="222" t="s">
        <v>606</v>
      </c>
      <c r="D18" s="228">
        <v>43254</v>
      </c>
      <c r="E18" s="23"/>
      <c r="F18" s="23"/>
      <c r="G18" s="148">
        <f>D18</f>
        <v>43254</v>
      </c>
      <c r="H18" s="144">
        <v>1</v>
      </c>
      <c r="I18" s="185">
        <v>4195.8011514727277</v>
      </c>
      <c r="J18" s="218" t="s">
        <v>590</v>
      </c>
      <c r="K18" s="217" t="s">
        <v>588</v>
      </c>
      <c r="L18" s="238">
        <v>4195.8011514727277</v>
      </c>
      <c r="M18" s="240">
        <v>1</v>
      </c>
    </row>
    <row r="19" spans="1:13" ht="231" customHeight="1" x14ac:dyDescent="0.25">
      <c r="A19" s="48"/>
      <c r="B19" s="179" t="s">
        <v>43</v>
      </c>
      <c r="C19" s="223" t="s">
        <v>615</v>
      </c>
      <c r="D19" s="233">
        <v>224321.6</v>
      </c>
      <c r="E19" s="23"/>
      <c r="F19" s="23"/>
      <c r="G19" s="148">
        <f t="shared" ref="G19:G25" si="2">D19</f>
        <v>224321.6</v>
      </c>
      <c r="H19" s="144">
        <v>0.75</v>
      </c>
      <c r="I19" s="185">
        <v>12862.787113377492</v>
      </c>
      <c r="J19" s="218" t="s">
        <v>591</v>
      </c>
      <c r="K19" s="217" t="s">
        <v>616</v>
      </c>
      <c r="L19" s="238">
        <v>9499.4021333332948</v>
      </c>
      <c r="M19" s="241">
        <f>L19/I19</f>
        <v>0.73851818036028705</v>
      </c>
    </row>
    <row r="20" spans="1:13" ht="15.75" x14ac:dyDescent="0.25">
      <c r="A20" s="48"/>
      <c r="B20" s="179" t="s">
        <v>36</v>
      </c>
      <c r="C20" s="21"/>
      <c r="D20" s="23"/>
      <c r="E20" s="23"/>
      <c r="F20" s="23"/>
      <c r="G20" s="148">
        <f t="shared" si="2"/>
        <v>0</v>
      </c>
      <c r="H20" s="144"/>
      <c r="I20" s="185"/>
      <c r="J20" s="185"/>
      <c r="K20" s="131"/>
      <c r="L20" s="58"/>
    </row>
    <row r="21" spans="1:13" ht="15.75" x14ac:dyDescent="0.25">
      <c r="A21" s="48"/>
      <c r="B21" s="179" t="s">
        <v>37</v>
      </c>
      <c r="C21" s="21"/>
      <c r="D21" s="23"/>
      <c r="E21" s="23"/>
      <c r="F21" s="23"/>
      <c r="G21" s="148">
        <f t="shared" si="2"/>
        <v>0</v>
      </c>
      <c r="H21" s="144"/>
      <c r="I21" s="185"/>
      <c r="J21" s="185"/>
      <c r="K21" s="131"/>
      <c r="L21" s="58"/>
    </row>
    <row r="22" spans="1:13" ht="15.75" x14ac:dyDescent="0.25">
      <c r="A22" s="48"/>
      <c r="B22" s="179" t="s">
        <v>38</v>
      </c>
      <c r="C22" s="21"/>
      <c r="D22" s="23"/>
      <c r="E22" s="23"/>
      <c r="F22" s="23"/>
      <c r="G22" s="148">
        <f t="shared" si="2"/>
        <v>0</v>
      </c>
      <c r="H22" s="144"/>
      <c r="I22" s="185"/>
      <c r="J22" s="185"/>
      <c r="K22" s="131"/>
      <c r="L22" s="58"/>
    </row>
    <row r="23" spans="1:13" ht="15.75" x14ac:dyDescent="0.25">
      <c r="A23" s="48"/>
      <c r="B23" s="179" t="s">
        <v>39</v>
      </c>
      <c r="C23" s="21"/>
      <c r="D23" s="23"/>
      <c r="E23" s="23"/>
      <c r="F23" s="23"/>
      <c r="G23" s="148">
        <f t="shared" si="2"/>
        <v>0</v>
      </c>
      <c r="H23" s="144"/>
      <c r="I23" s="185"/>
      <c r="J23" s="185"/>
      <c r="K23" s="131"/>
      <c r="L23" s="58"/>
    </row>
    <row r="24" spans="1:13" ht="15.75" x14ac:dyDescent="0.25">
      <c r="A24" s="48"/>
      <c r="B24" s="179" t="s">
        <v>40</v>
      </c>
      <c r="C24" s="54"/>
      <c r="D24" s="24"/>
      <c r="E24" s="24"/>
      <c r="F24" s="24"/>
      <c r="G24" s="148">
        <f t="shared" si="2"/>
        <v>0</v>
      </c>
      <c r="H24" s="145"/>
      <c r="I24" s="186"/>
      <c r="J24" s="186"/>
      <c r="K24" s="132"/>
      <c r="L24" s="58"/>
    </row>
    <row r="25" spans="1:13" ht="15.75" x14ac:dyDescent="0.25">
      <c r="A25" s="48"/>
      <c r="B25" s="179" t="s">
        <v>41</v>
      </c>
      <c r="C25" s="54"/>
      <c r="D25" s="24"/>
      <c r="E25" s="24"/>
      <c r="F25" s="24"/>
      <c r="G25" s="148">
        <f t="shared" si="2"/>
        <v>0</v>
      </c>
      <c r="H25" s="145"/>
      <c r="I25" s="186"/>
      <c r="J25" s="186"/>
      <c r="K25" s="132"/>
      <c r="L25" s="58"/>
    </row>
    <row r="26" spans="1:13" ht="15.75" x14ac:dyDescent="0.25">
      <c r="A26" s="48"/>
      <c r="C26" s="114" t="s">
        <v>173</v>
      </c>
      <c r="D26" s="28">
        <f>SUM(D18:D25)</f>
        <v>267575.59999999998</v>
      </c>
      <c r="E26" s="28">
        <f t="shared" ref="E26:G26" si="3">SUM(E18:E25)</f>
        <v>0</v>
      </c>
      <c r="F26" s="28">
        <f t="shared" si="3"/>
        <v>0</v>
      </c>
      <c r="G26" s="28">
        <f t="shared" si="3"/>
        <v>267575.59999999998</v>
      </c>
      <c r="H26" s="133">
        <f>(H18*G18)+(H19*G19)+(H20*G20)+(H21*G21)+(H22*G22)+(H23*G23)+(H24*G24)+(H25*G25)</f>
        <v>211495.2</v>
      </c>
      <c r="I26" s="133">
        <f>SUM(I18:I25)</f>
        <v>17058.588264850219</v>
      </c>
      <c r="J26" s="133">
        <f t="shared" ref="J26:L26" si="4">SUM(J18:J25)</f>
        <v>0</v>
      </c>
      <c r="K26" s="133">
        <f t="shared" si="4"/>
        <v>0</v>
      </c>
      <c r="L26" s="133">
        <f t="shared" si="4"/>
        <v>13695.203284806023</v>
      </c>
    </row>
    <row r="27" spans="1:13" ht="51" customHeight="1" x14ac:dyDescent="0.25">
      <c r="A27" s="48"/>
      <c r="B27" s="114" t="s">
        <v>6</v>
      </c>
      <c r="C27" s="266"/>
      <c r="D27" s="266"/>
      <c r="E27" s="266"/>
      <c r="F27" s="266"/>
      <c r="G27" s="266"/>
      <c r="H27" s="266"/>
      <c r="I27" s="267"/>
      <c r="J27" s="267"/>
      <c r="K27" s="266"/>
      <c r="L27" s="57"/>
    </row>
    <row r="28" spans="1:13" ht="15.75" x14ac:dyDescent="0.25">
      <c r="A28" s="48"/>
      <c r="B28" s="179" t="s">
        <v>44</v>
      </c>
      <c r="C28" s="21"/>
      <c r="D28" s="23"/>
      <c r="E28" s="23"/>
      <c r="F28" s="23"/>
      <c r="G28" s="148">
        <f>D28</f>
        <v>0</v>
      </c>
      <c r="H28" s="144"/>
      <c r="I28" s="185"/>
      <c r="J28" s="185"/>
      <c r="K28" s="131"/>
      <c r="L28" s="58"/>
    </row>
    <row r="29" spans="1:13" ht="15.75" x14ac:dyDescent="0.25">
      <c r="A29" s="48"/>
      <c r="B29" s="179" t="s">
        <v>45</v>
      </c>
      <c r="C29" s="21"/>
      <c r="D29" s="23"/>
      <c r="E29" s="23"/>
      <c r="F29" s="23"/>
      <c r="G29" s="148">
        <f t="shared" ref="G29:G35" si="5">D29</f>
        <v>0</v>
      </c>
      <c r="H29" s="144"/>
      <c r="I29" s="185"/>
      <c r="J29" s="185"/>
      <c r="K29" s="131"/>
      <c r="L29" s="58"/>
    </row>
    <row r="30" spans="1:13" ht="15.75" x14ac:dyDescent="0.25">
      <c r="A30" s="48"/>
      <c r="B30" s="179" t="s">
        <v>46</v>
      </c>
      <c r="C30" s="21"/>
      <c r="D30" s="23"/>
      <c r="E30" s="23"/>
      <c r="F30" s="23"/>
      <c r="G30" s="148">
        <f t="shared" si="5"/>
        <v>0</v>
      </c>
      <c r="H30" s="144"/>
      <c r="I30" s="185"/>
      <c r="J30" s="185"/>
      <c r="K30" s="131"/>
      <c r="L30" s="58"/>
    </row>
    <row r="31" spans="1:13" ht="15.75" x14ac:dyDescent="0.25">
      <c r="A31" s="48"/>
      <c r="B31" s="179" t="s">
        <v>47</v>
      </c>
      <c r="C31" s="21"/>
      <c r="D31" s="23"/>
      <c r="E31" s="23"/>
      <c r="F31" s="23"/>
      <c r="G31" s="148">
        <f t="shared" si="5"/>
        <v>0</v>
      </c>
      <c r="H31" s="144"/>
      <c r="I31" s="185"/>
      <c r="J31" s="185"/>
      <c r="K31" s="131"/>
      <c r="L31" s="58"/>
    </row>
    <row r="32" spans="1:13" s="48" customFormat="1" ht="15.75" x14ac:dyDescent="0.25">
      <c r="B32" s="179" t="s">
        <v>48</v>
      </c>
      <c r="C32" s="21"/>
      <c r="D32" s="23"/>
      <c r="E32" s="23"/>
      <c r="F32" s="23"/>
      <c r="G32" s="148">
        <f t="shared" si="5"/>
        <v>0</v>
      </c>
      <c r="H32" s="144"/>
      <c r="I32" s="185"/>
      <c r="J32" s="185"/>
      <c r="K32" s="131"/>
      <c r="L32" s="58"/>
      <c r="M32" s="242"/>
    </row>
    <row r="33" spans="1:13" s="48" customFormat="1" ht="15.75" x14ac:dyDescent="0.25">
      <c r="B33" s="179" t="s">
        <v>49</v>
      </c>
      <c r="C33" s="21"/>
      <c r="D33" s="23"/>
      <c r="E33" s="23"/>
      <c r="F33" s="23"/>
      <c r="G33" s="148">
        <f t="shared" si="5"/>
        <v>0</v>
      </c>
      <c r="H33" s="144"/>
      <c r="I33" s="185"/>
      <c r="J33" s="185"/>
      <c r="K33" s="131"/>
      <c r="L33" s="58"/>
      <c r="M33" s="242"/>
    </row>
    <row r="34" spans="1:13" s="48" customFormat="1" ht="15.75" x14ac:dyDescent="0.25">
      <c r="A34" s="47"/>
      <c r="B34" s="179" t="s">
        <v>50</v>
      </c>
      <c r="C34" s="54"/>
      <c r="D34" s="24"/>
      <c r="E34" s="24"/>
      <c r="F34" s="24"/>
      <c r="G34" s="148">
        <f t="shared" si="5"/>
        <v>0</v>
      </c>
      <c r="H34" s="145"/>
      <c r="I34" s="186"/>
      <c r="J34" s="186"/>
      <c r="K34" s="132"/>
      <c r="L34" s="58"/>
      <c r="M34" s="242"/>
    </row>
    <row r="35" spans="1:13" ht="15.75" x14ac:dyDescent="0.25">
      <c r="B35" s="179" t="s">
        <v>51</v>
      </c>
      <c r="C35" s="54"/>
      <c r="D35" s="24"/>
      <c r="E35" s="24"/>
      <c r="F35" s="24"/>
      <c r="G35" s="148">
        <f t="shared" si="5"/>
        <v>0</v>
      </c>
      <c r="H35" s="145"/>
      <c r="I35" s="186"/>
      <c r="J35" s="186"/>
      <c r="K35" s="132"/>
      <c r="L35" s="58"/>
    </row>
    <row r="36" spans="1:13" ht="15.75" x14ac:dyDescent="0.25">
      <c r="C36" s="114" t="s">
        <v>173</v>
      </c>
      <c r="D36" s="28">
        <f>SUM(D28:D35)</f>
        <v>0</v>
      </c>
      <c r="E36" s="28">
        <f t="shared" ref="E36:G36" si="6">SUM(E28:E35)</f>
        <v>0</v>
      </c>
      <c r="F36" s="28">
        <f t="shared" si="6"/>
        <v>0</v>
      </c>
      <c r="G36" s="28">
        <f t="shared" si="6"/>
        <v>0</v>
      </c>
      <c r="H36" s="133">
        <f>(H28*G28)+(H29*G29)+(H30*G30)+(H31*G31)+(H32*G32)+(H33*G33)+(H34*G34)+(H35*G35)</f>
        <v>0</v>
      </c>
      <c r="I36" s="133">
        <f>SUM(I28:I35)</f>
        <v>0</v>
      </c>
      <c r="J36" s="206"/>
      <c r="K36" s="132"/>
      <c r="L36" s="60"/>
    </row>
    <row r="37" spans="1:13" ht="51" customHeight="1" x14ac:dyDescent="0.25">
      <c r="B37" s="114" t="s">
        <v>52</v>
      </c>
      <c r="C37" s="266"/>
      <c r="D37" s="266"/>
      <c r="E37" s="266"/>
      <c r="F37" s="266"/>
      <c r="G37" s="266"/>
      <c r="H37" s="266"/>
      <c r="I37" s="267"/>
      <c r="J37" s="267"/>
      <c r="K37" s="266"/>
      <c r="L37" s="57"/>
    </row>
    <row r="38" spans="1:13" ht="15.75" x14ac:dyDescent="0.25">
      <c r="B38" s="179" t="s">
        <v>53</v>
      </c>
      <c r="C38" s="21"/>
      <c r="D38" s="23"/>
      <c r="E38" s="23"/>
      <c r="F38" s="23"/>
      <c r="G38" s="148">
        <f>D38</f>
        <v>0</v>
      </c>
      <c r="H38" s="144"/>
      <c r="I38" s="185"/>
      <c r="J38" s="185"/>
      <c r="K38" s="131"/>
      <c r="L38" s="58"/>
    </row>
    <row r="39" spans="1:13" ht="15.75" x14ac:dyDescent="0.25">
      <c r="B39" s="179" t="s">
        <v>54</v>
      </c>
      <c r="C39" s="21"/>
      <c r="D39" s="23"/>
      <c r="E39" s="23"/>
      <c r="F39" s="23"/>
      <c r="G39" s="148">
        <f t="shared" ref="G39:G45" si="7">D39</f>
        <v>0</v>
      </c>
      <c r="H39" s="144"/>
      <c r="I39" s="185"/>
      <c r="J39" s="185"/>
      <c r="K39" s="131"/>
      <c r="L39" s="58"/>
    </row>
    <row r="40" spans="1:13" ht="15.75" x14ac:dyDescent="0.25">
      <c r="B40" s="179" t="s">
        <v>55</v>
      </c>
      <c r="C40" s="21"/>
      <c r="D40" s="23"/>
      <c r="E40" s="23"/>
      <c r="F40" s="23"/>
      <c r="G40" s="148">
        <f t="shared" si="7"/>
        <v>0</v>
      </c>
      <c r="H40" s="144"/>
      <c r="I40" s="185"/>
      <c r="J40" s="185"/>
      <c r="K40" s="131"/>
      <c r="L40" s="58"/>
    </row>
    <row r="41" spans="1:13" ht="15.75" x14ac:dyDescent="0.25">
      <c r="B41" s="179" t="s">
        <v>56</v>
      </c>
      <c r="C41" s="21"/>
      <c r="D41" s="23"/>
      <c r="E41" s="23"/>
      <c r="F41" s="23"/>
      <c r="G41" s="148">
        <f t="shared" si="7"/>
        <v>0</v>
      </c>
      <c r="H41" s="144"/>
      <c r="I41" s="185"/>
      <c r="J41" s="185"/>
      <c r="K41" s="131"/>
      <c r="L41" s="58"/>
    </row>
    <row r="42" spans="1:13" ht="15.75" x14ac:dyDescent="0.25">
      <c r="B42" s="179" t="s">
        <v>57</v>
      </c>
      <c r="C42" s="21"/>
      <c r="D42" s="23"/>
      <c r="E42" s="23"/>
      <c r="F42" s="23"/>
      <c r="G42" s="148">
        <f t="shared" si="7"/>
        <v>0</v>
      </c>
      <c r="H42" s="144"/>
      <c r="I42" s="185"/>
      <c r="J42" s="185"/>
      <c r="K42" s="131"/>
      <c r="L42" s="58"/>
    </row>
    <row r="43" spans="1:13" ht="15.75" x14ac:dyDescent="0.25">
      <c r="A43" s="48"/>
      <c r="B43" s="179" t="s">
        <v>58</v>
      </c>
      <c r="C43" s="21"/>
      <c r="D43" s="23"/>
      <c r="E43" s="23"/>
      <c r="F43" s="23"/>
      <c r="G43" s="148">
        <f t="shared" si="7"/>
        <v>0</v>
      </c>
      <c r="H43" s="144"/>
      <c r="I43" s="185"/>
      <c r="J43" s="185"/>
      <c r="K43" s="131"/>
      <c r="L43" s="58"/>
    </row>
    <row r="44" spans="1:13" s="48" customFormat="1" ht="15.75" x14ac:dyDescent="0.25">
      <c r="A44" s="47"/>
      <c r="B44" s="179" t="s">
        <v>59</v>
      </c>
      <c r="C44" s="54"/>
      <c r="D44" s="24"/>
      <c r="E44" s="24"/>
      <c r="F44" s="24"/>
      <c r="G44" s="148">
        <f t="shared" si="7"/>
        <v>0</v>
      </c>
      <c r="H44" s="145"/>
      <c r="I44" s="186"/>
      <c r="J44" s="186"/>
      <c r="K44" s="132"/>
      <c r="L44" s="58"/>
      <c r="M44" s="242"/>
    </row>
    <row r="45" spans="1:13" ht="15.75" x14ac:dyDescent="0.25">
      <c r="B45" s="179" t="s">
        <v>60</v>
      </c>
      <c r="C45" s="54"/>
      <c r="D45" s="24"/>
      <c r="E45" s="24"/>
      <c r="F45" s="24"/>
      <c r="G45" s="148">
        <f t="shared" si="7"/>
        <v>0</v>
      </c>
      <c r="H45" s="145"/>
      <c r="I45" s="186"/>
      <c r="J45" s="186"/>
      <c r="K45" s="132"/>
      <c r="L45" s="58"/>
    </row>
    <row r="46" spans="1:13" ht="15.75" x14ac:dyDescent="0.25">
      <c r="C46" s="114" t="s">
        <v>173</v>
      </c>
      <c r="D46" s="25">
        <f>SUM(D38:D45)</f>
        <v>0</v>
      </c>
      <c r="E46" s="25">
        <f t="shared" ref="E46:G46" si="8">SUM(E38:E45)</f>
        <v>0</v>
      </c>
      <c r="F46" s="25">
        <f t="shared" si="8"/>
        <v>0</v>
      </c>
      <c r="G46" s="25">
        <f t="shared" si="8"/>
        <v>0</v>
      </c>
      <c r="H46" s="133">
        <f>(H38*G38)+(H39*G39)+(H40*G40)+(H41*G41)+(H42*G42)+(H43*G43)+(H44*G44)+(H45*G45)</f>
        <v>0</v>
      </c>
      <c r="I46" s="133">
        <f>SUM(I38:I45)</f>
        <v>0</v>
      </c>
      <c r="J46" s="206"/>
      <c r="K46" s="132"/>
      <c r="L46" s="60"/>
    </row>
    <row r="47" spans="1:13" ht="15.75" x14ac:dyDescent="0.25">
      <c r="B47" s="16"/>
      <c r="C47" s="17"/>
      <c r="D47" s="15"/>
      <c r="E47" s="15"/>
      <c r="F47" s="15"/>
      <c r="G47" s="15"/>
      <c r="H47" s="15"/>
      <c r="I47" s="15"/>
      <c r="J47" s="15"/>
      <c r="K47" s="15"/>
      <c r="L47" s="59"/>
    </row>
    <row r="48" spans="1:13" ht="51" customHeight="1" x14ac:dyDescent="0.25">
      <c r="B48" s="114" t="s">
        <v>7</v>
      </c>
      <c r="C48" s="278" t="s">
        <v>581</v>
      </c>
      <c r="D48" s="278"/>
      <c r="E48" s="278"/>
      <c r="F48" s="278"/>
      <c r="G48" s="278"/>
      <c r="H48" s="278"/>
      <c r="I48" s="265"/>
      <c r="J48" s="265"/>
      <c r="K48" s="278"/>
      <c r="L48" s="236"/>
    </row>
    <row r="49" spans="1:13" ht="51" customHeight="1" x14ac:dyDescent="0.25">
      <c r="B49" s="114" t="s">
        <v>64</v>
      </c>
      <c r="C49" s="274" t="s">
        <v>582</v>
      </c>
      <c r="D49" s="266"/>
      <c r="E49" s="266"/>
      <c r="F49" s="266"/>
      <c r="G49" s="266"/>
      <c r="H49" s="266"/>
      <c r="I49" s="267"/>
      <c r="J49" s="267"/>
      <c r="K49" s="266"/>
      <c r="L49" s="237"/>
    </row>
    <row r="50" spans="1:13" ht="198" customHeight="1" x14ac:dyDescent="0.25">
      <c r="B50" s="179" t="s">
        <v>66</v>
      </c>
      <c r="C50" s="225" t="s">
        <v>617</v>
      </c>
      <c r="D50" s="228">
        <v>16249</v>
      </c>
      <c r="E50" s="23"/>
      <c r="F50" s="23"/>
      <c r="G50" s="148">
        <f>D50</f>
        <v>16249</v>
      </c>
      <c r="H50" s="144">
        <v>0.8</v>
      </c>
      <c r="I50" s="185">
        <v>3703.5615626607482</v>
      </c>
      <c r="J50" s="224" t="s">
        <v>607</v>
      </c>
      <c r="K50" s="217" t="s">
        <v>588</v>
      </c>
      <c r="L50" s="238">
        <v>3703.5615626607482</v>
      </c>
      <c r="M50" s="240">
        <v>1</v>
      </c>
    </row>
    <row r="51" spans="1:13" ht="232.5" customHeight="1" x14ac:dyDescent="0.25">
      <c r="B51" s="179" t="s">
        <v>65</v>
      </c>
      <c r="C51" s="213" t="s">
        <v>592</v>
      </c>
      <c r="D51" s="228">
        <v>139377.60000000001</v>
      </c>
      <c r="E51" s="23"/>
      <c r="F51" s="23"/>
      <c r="G51" s="148">
        <f t="shared" ref="G51:G57" si="9">D51</f>
        <v>139377.60000000001</v>
      </c>
      <c r="H51" s="144">
        <v>0.8</v>
      </c>
      <c r="I51" s="185">
        <v>0</v>
      </c>
      <c r="J51" s="226" t="s">
        <v>622</v>
      </c>
      <c r="K51" s="217" t="s">
        <v>588</v>
      </c>
      <c r="L51" s="238">
        <v>0</v>
      </c>
      <c r="M51" s="240" t="e">
        <v>#DIV/0!</v>
      </c>
    </row>
    <row r="52" spans="1:13" ht="15.75" x14ac:dyDescent="0.25">
      <c r="B52" s="179" t="s">
        <v>67</v>
      </c>
      <c r="C52" s="21"/>
      <c r="D52" s="23"/>
      <c r="E52" s="23"/>
      <c r="F52" s="23"/>
      <c r="G52" s="148">
        <f t="shared" si="9"/>
        <v>0</v>
      </c>
      <c r="H52" s="144"/>
      <c r="I52" s="185"/>
      <c r="J52" s="185"/>
      <c r="K52" s="131"/>
      <c r="L52" s="58"/>
    </row>
    <row r="53" spans="1:13" ht="15.75" x14ac:dyDescent="0.25">
      <c r="B53" s="179" t="s">
        <v>68</v>
      </c>
      <c r="C53" s="21"/>
      <c r="D53" s="23"/>
      <c r="E53" s="23"/>
      <c r="F53" s="23"/>
      <c r="G53" s="148">
        <f t="shared" si="9"/>
        <v>0</v>
      </c>
      <c r="H53" s="144"/>
      <c r="I53" s="185"/>
      <c r="J53" s="185"/>
      <c r="K53" s="131"/>
      <c r="L53" s="58"/>
    </row>
    <row r="54" spans="1:13" ht="15.75" x14ac:dyDescent="0.25">
      <c r="B54" s="179" t="s">
        <v>69</v>
      </c>
      <c r="C54" s="21"/>
      <c r="D54" s="23"/>
      <c r="E54" s="23"/>
      <c r="F54" s="23"/>
      <c r="G54" s="148">
        <f t="shared" si="9"/>
        <v>0</v>
      </c>
      <c r="H54" s="144"/>
      <c r="I54" s="185"/>
      <c r="J54" s="185"/>
      <c r="K54" s="131"/>
      <c r="L54" s="58"/>
    </row>
    <row r="55" spans="1:13" ht="15.75" x14ac:dyDescent="0.25">
      <c r="B55" s="179" t="s">
        <v>70</v>
      </c>
      <c r="C55" s="21"/>
      <c r="D55" s="23"/>
      <c r="E55" s="23"/>
      <c r="F55" s="23"/>
      <c r="G55" s="148">
        <f t="shared" si="9"/>
        <v>0</v>
      </c>
      <c r="H55" s="144"/>
      <c r="I55" s="185"/>
      <c r="J55" s="185"/>
      <c r="K55" s="131"/>
      <c r="L55" s="58"/>
    </row>
    <row r="56" spans="1:13" ht="15.75" x14ac:dyDescent="0.25">
      <c r="A56" s="48"/>
      <c r="B56" s="179" t="s">
        <v>71</v>
      </c>
      <c r="C56" s="54"/>
      <c r="D56" s="24"/>
      <c r="E56" s="24"/>
      <c r="F56" s="24"/>
      <c r="G56" s="148">
        <f t="shared" si="9"/>
        <v>0</v>
      </c>
      <c r="H56" s="145"/>
      <c r="I56" s="186"/>
      <c r="J56" s="186"/>
      <c r="K56" s="132"/>
      <c r="L56" s="58"/>
    </row>
    <row r="57" spans="1:13" s="48" customFormat="1" ht="15.75" x14ac:dyDescent="0.25">
      <c r="B57" s="179" t="s">
        <v>72</v>
      </c>
      <c r="C57" s="54"/>
      <c r="D57" s="24"/>
      <c r="E57" s="24"/>
      <c r="F57" s="24"/>
      <c r="G57" s="148">
        <f t="shared" si="9"/>
        <v>0</v>
      </c>
      <c r="H57" s="145"/>
      <c r="I57" s="186"/>
      <c r="J57" s="186"/>
      <c r="K57" s="132"/>
      <c r="L57" s="58"/>
      <c r="M57" s="242"/>
    </row>
    <row r="58" spans="1:13" s="48" customFormat="1" ht="15.75" x14ac:dyDescent="0.25">
      <c r="A58" s="47"/>
      <c r="B58" s="47"/>
      <c r="C58" s="114" t="s">
        <v>173</v>
      </c>
      <c r="D58" s="25">
        <f>SUM(D50:D57)</f>
        <v>155626.6</v>
      </c>
      <c r="E58" s="25">
        <f t="shared" ref="E58:G58" si="10">SUM(E50:E57)</f>
        <v>0</v>
      </c>
      <c r="F58" s="25">
        <f t="shared" si="10"/>
        <v>0</v>
      </c>
      <c r="G58" s="28">
        <f t="shared" si="10"/>
        <v>155626.6</v>
      </c>
      <c r="H58" s="133">
        <f>(H50*G50)+(H51*G51)+(H52*G52)+(H53*G53)+(H54*G54)+(H55*G55)+(H56*G56)+(H57*G57)</f>
        <v>124501.28000000001</v>
      </c>
      <c r="I58" s="133">
        <f>SUM(I50:I57)</f>
        <v>3703.5615626607482</v>
      </c>
      <c r="J58" s="133">
        <f t="shared" ref="J58:L58" si="11">SUM(J50:J57)</f>
        <v>0</v>
      </c>
      <c r="K58" s="133">
        <f t="shared" si="11"/>
        <v>0</v>
      </c>
      <c r="L58" s="133">
        <f t="shared" si="11"/>
        <v>3703.5615626607482</v>
      </c>
      <c r="M58" s="242"/>
    </row>
    <row r="59" spans="1:13" ht="51" customHeight="1" x14ac:dyDescent="0.25">
      <c r="B59" s="114" t="s">
        <v>73</v>
      </c>
      <c r="C59" s="274" t="s">
        <v>583</v>
      </c>
      <c r="D59" s="266"/>
      <c r="E59" s="266"/>
      <c r="F59" s="266"/>
      <c r="G59" s="266"/>
      <c r="H59" s="266"/>
      <c r="I59" s="267"/>
      <c r="J59" s="267"/>
      <c r="K59" s="266"/>
      <c r="L59" s="237"/>
    </row>
    <row r="60" spans="1:13" ht="295.5" customHeight="1" x14ac:dyDescent="0.25">
      <c r="B60" s="179" t="s">
        <v>74</v>
      </c>
      <c r="C60" s="213" t="s">
        <v>621</v>
      </c>
      <c r="D60" s="228">
        <v>95239</v>
      </c>
      <c r="E60" s="23"/>
      <c r="F60" s="23"/>
      <c r="G60" s="148">
        <f>D60</f>
        <v>95239</v>
      </c>
      <c r="H60" s="144">
        <v>1</v>
      </c>
      <c r="I60" s="185">
        <v>29042.334809615233</v>
      </c>
      <c r="J60" s="224" t="s">
        <v>608</v>
      </c>
      <c r="K60" s="217" t="s">
        <v>588</v>
      </c>
      <c r="L60" s="238">
        <v>29042.334809615233</v>
      </c>
      <c r="M60" s="240">
        <v>1</v>
      </c>
    </row>
    <row r="61" spans="1:13" ht="294.75" customHeight="1" x14ac:dyDescent="0.25">
      <c r="B61" s="179" t="s">
        <v>75</v>
      </c>
      <c r="C61" s="213" t="s">
        <v>609</v>
      </c>
      <c r="D61" s="228">
        <v>52143</v>
      </c>
      <c r="E61" s="23"/>
      <c r="F61" s="23"/>
      <c r="G61" s="148">
        <f t="shared" ref="G61:G67" si="12">D61</f>
        <v>52143</v>
      </c>
      <c r="H61" s="144">
        <v>1</v>
      </c>
      <c r="I61" s="185">
        <v>7300.0417470112025</v>
      </c>
      <c r="J61" s="218" t="s">
        <v>610</v>
      </c>
      <c r="K61" s="217" t="s">
        <v>588</v>
      </c>
      <c r="L61" s="238">
        <v>7300.0417470112016</v>
      </c>
      <c r="M61" s="240">
        <v>0.99999999999999989</v>
      </c>
    </row>
    <row r="62" spans="1:13" ht="312.75" customHeight="1" x14ac:dyDescent="0.25">
      <c r="B62" s="179" t="s">
        <v>76</v>
      </c>
      <c r="C62" s="213" t="s">
        <v>618</v>
      </c>
      <c r="D62" s="228">
        <v>44411</v>
      </c>
      <c r="E62" s="23"/>
      <c r="F62" s="23"/>
      <c r="G62" s="148">
        <f t="shared" si="12"/>
        <v>44411</v>
      </c>
      <c r="H62" s="144">
        <v>1</v>
      </c>
      <c r="I62" s="185">
        <v>7361.8049353026081</v>
      </c>
      <c r="J62" s="218" t="s">
        <v>593</v>
      </c>
      <c r="K62" s="217" t="s">
        <v>594</v>
      </c>
      <c r="L62" s="238">
        <v>6757.0802130803868</v>
      </c>
      <c r="M62" s="240">
        <v>0.9178564594502715</v>
      </c>
    </row>
    <row r="63" spans="1:13" ht="15.75" x14ac:dyDescent="0.25">
      <c r="B63" s="179" t="s">
        <v>77</v>
      </c>
      <c r="C63" s="21"/>
      <c r="D63" s="23"/>
      <c r="E63" s="23"/>
      <c r="F63" s="23"/>
      <c r="G63" s="148">
        <f t="shared" si="12"/>
        <v>0</v>
      </c>
      <c r="H63" s="144"/>
      <c r="I63" s="185"/>
      <c r="J63" s="185"/>
      <c r="K63" s="131"/>
      <c r="L63" s="58"/>
    </row>
    <row r="64" spans="1:13" ht="15.75" x14ac:dyDescent="0.25">
      <c r="B64" s="179" t="s">
        <v>78</v>
      </c>
      <c r="C64" s="21"/>
      <c r="D64" s="23"/>
      <c r="E64" s="23"/>
      <c r="F64" s="23"/>
      <c r="G64" s="148">
        <f t="shared" si="12"/>
        <v>0</v>
      </c>
      <c r="H64" s="144"/>
      <c r="I64" s="185"/>
      <c r="J64" s="185"/>
      <c r="K64" s="131"/>
      <c r="L64" s="58"/>
    </row>
    <row r="65" spans="1:13" ht="15.75" x14ac:dyDescent="0.25">
      <c r="B65" s="179" t="s">
        <v>79</v>
      </c>
      <c r="C65" s="21"/>
      <c r="D65" s="23"/>
      <c r="E65" s="23"/>
      <c r="F65" s="23"/>
      <c r="G65" s="148">
        <f t="shared" si="12"/>
        <v>0</v>
      </c>
      <c r="H65" s="144"/>
      <c r="I65" s="185"/>
      <c r="J65" s="185"/>
      <c r="K65" s="131"/>
      <c r="L65" s="58"/>
    </row>
    <row r="66" spans="1:13" ht="15.75" x14ac:dyDescent="0.25">
      <c r="B66" s="179" t="s">
        <v>80</v>
      </c>
      <c r="C66" s="54"/>
      <c r="D66" s="24"/>
      <c r="E66" s="24"/>
      <c r="F66" s="24"/>
      <c r="G66" s="148">
        <f t="shared" si="12"/>
        <v>0</v>
      </c>
      <c r="H66" s="145"/>
      <c r="I66" s="186"/>
      <c r="J66" s="186"/>
      <c r="K66" s="132"/>
      <c r="L66" s="58"/>
    </row>
    <row r="67" spans="1:13" ht="15.75" x14ac:dyDescent="0.25">
      <c r="B67" s="179" t="s">
        <v>81</v>
      </c>
      <c r="C67" s="54"/>
      <c r="D67" s="24"/>
      <c r="E67" s="24"/>
      <c r="F67" s="24"/>
      <c r="G67" s="148">
        <f t="shared" si="12"/>
        <v>0</v>
      </c>
      <c r="H67" s="145"/>
      <c r="I67" s="186"/>
      <c r="J67" s="186"/>
      <c r="K67" s="132"/>
      <c r="L67" s="58"/>
    </row>
    <row r="68" spans="1:13" ht="15.75" x14ac:dyDescent="0.25">
      <c r="C68" s="114" t="s">
        <v>173</v>
      </c>
      <c r="D68" s="28">
        <f>SUM(D60:D67)</f>
        <v>191793</v>
      </c>
      <c r="E68" s="28">
        <f t="shared" ref="E68:G68" si="13">SUM(E60:E67)</f>
        <v>0</v>
      </c>
      <c r="F68" s="28">
        <f t="shared" si="13"/>
        <v>0</v>
      </c>
      <c r="G68" s="28">
        <f t="shared" si="13"/>
        <v>191793</v>
      </c>
      <c r="H68" s="133">
        <f>(H60*G60)+(H61*G61)+(H62*G62)+(H63*G63)+(H64*G64)+(H65*G65)+(H66*G66)+(H67*G67)</f>
        <v>191793</v>
      </c>
      <c r="I68" s="133">
        <f>SUM(I60:I67)</f>
        <v>43704.181491929041</v>
      </c>
      <c r="J68" s="133">
        <f t="shared" ref="J68:L68" si="14">SUM(J60:J67)</f>
        <v>0</v>
      </c>
      <c r="K68" s="133">
        <f t="shared" si="14"/>
        <v>0</v>
      </c>
      <c r="L68" s="133">
        <f t="shared" si="14"/>
        <v>43099.45676970682</v>
      </c>
    </row>
    <row r="69" spans="1:13" ht="51" customHeight="1" x14ac:dyDescent="0.25">
      <c r="B69" s="114" t="s">
        <v>82</v>
      </c>
      <c r="C69" s="266"/>
      <c r="D69" s="266"/>
      <c r="E69" s="266"/>
      <c r="F69" s="266"/>
      <c r="G69" s="266"/>
      <c r="H69" s="266"/>
      <c r="I69" s="267"/>
      <c r="J69" s="267"/>
      <c r="K69" s="266"/>
      <c r="L69" s="57"/>
    </row>
    <row r="70" spans="1:13" ht="15.75" x14ac:dyDescent="0.25">
      <c r="B70" s="179" t="s">
        <v>83</v>
      </c>
      <c r="C70" s="21"/>
      <c r="D70" s="23"/>
      <c r="E70" s="23"/>
      <c r="F70" s="23"/>
      <c r="G70" s="148">
        <f>D70</f>
        <v>0</v>
      </c>
      <c r="H70" s="144"/>
      <c r="I70" s="185"/>
      <c r="J70" s="185"/>
      <c r="K70" s="131"/>
      <c r="L70" s="58"/>
    </row>
    <row r="71" spans="1:13" ht="15.75" x14ac:dyDescent="0.25">
      <c r="B71" s="179" t="s">
        <v>84</v>
      </c>
      <c r="C71" s="21"/>
      <c r="D71" s="23"/>
      <c r="E71" s="23"/>
      <c r="F71" s="23"/>
      <c r="G71" s="148">
        <f t="shared" ref="G71:G77" si="15">D71</f>
        <v>0</v>
      </c>
      <c r="H71" s="144"/>
      <c r="I71" s="185"/>
      <c r="J71" s="185"/>
      <c r="K71" s="131"/>
      <c r="L71" s="58"/>
    </row>
    <row r="72" spans="1:13" ht="15.75" x14ac:dyDescent="0.25">
      <c r="B72" s="179" t="s">
        <v>85</v>
      </c>
      <c r="C72" s="21"/>
      <c r="D72" s="23"/>
      <c r="E72" s="23"/>
      <c r="F72" s="23"/>
      <c r="G72" s="148">
        <f t="shared" si="15"/>
        <v>0</v>
      </c>
      <c r="H72" s="144"/>
      <c r="I72" s="185"/>
      <c r="J72" s="185"/>
      <c r="K72" s="131"/>
      <c r="L72" s="58"/>
    </row>
    <row r="73" spans="1:13" ht="15.75" x14ac:dyDescent="0.25">
      <c r="A73" s="48"/>
      <c r="B73" s="179" t="s">
        <v>86</v>
      </c>
      <c r="C73" s="21"/>
      <c r="D73" s="23"/>
      <c r="E73" s="23"/>
      <c r="F73" s="23"/>
      <c r="G73" s="148">
        <f t="shared" si="15"/>
        <v>0</v>
      </c>
      <c r="H73" s="144"/>
      <c r="I73" s="185"/>
      <c r="J73" s="185"/>
      <c r="K73" s="131"/>
      <c r="L73" s="58"/>
    </row>
    <row r="74" spans="1:13" s="48" customFormat="1" ht="15.75" x14ac:dyDescent="0.25">
      <c r="A74" s="47"/>
      <c r="B74" s="179" t="s">
        <v>87</v>
      </c>
      <c r="C74" s="21"/>
      <c r="D74" s="23"/>
      <c r="E74" s="23"/>
      <c r="F74" s="23"/>
      <c r="G74" s="148">
        <f t="shared" si="15"/>
        <v>0</v>
      </c>
      <c r="H74" s="144"/>
      <c r="I74" s="185"/>
      <c r="J74" s="185"/>
      <c r="K74" s="131"/>
      <c r="L74" s="58"/>
      <c r="M74" s="242"/>
    </row>
    <row r="75" spans="1:13" ht="15.75" x14ac:dyDescent="0.25">
      <c r="B75" s="179" t="s">
        <v>88</v>
      </c>
      <c r="C75" s="21"/>
      <c r="D75" s="23"/>
      <c r="E75" s="23"/>
      <c r="F75" s="23"/>
      <c r="G75" s="148">
        <f t="shared" si="15"/>
        <v>0</v>
      </c>
      <c r="H75" s="144"/>
      <c r="I75" s="185"/>
      <c r="J75" s="185"/>
      <c r="K75" s="131"/>
      <c r="L75" s="58"/>
    </row>
    <row r="76" spans="1:13" ht="15.75" x14ac:dyDescent="0.25">
      <c r="B76" s="179" t="s">
        <v>89</v>
      </c>
      <c r="C76" s="54"/>
      <c r="D76" s="24"/>
      <c r="E76" s="24"/>
      <c r="F76" s="24"/>
      <c r="G76" s="148">
        <f t="shared" si="15"/>
        <v>0</v>
      </c>
      <c r="H76" s="145"/>
      <c r="I76" s="186"/>
      <c r="J76" s="186"/>
      <c r="K76" s="132"/>
      <c r="L76" s="58"/>
    </row>
    <row r="77" spans="1:13" ht="15.75" x14ac:dyDescent="0.25">
      <c r="B77" s="179" t="s">
        <v>90</v>
      </c>
      <c r="C77" s="54"/>
      <c r="D77" s="24"/>
      <c r="E77" s="24"/>
      <c r="F77" s="24"/>
      <c r="G77" s="148">
        <f t="shared" si="15"/>
        <v>0</v>
      </c>
      <c r="H77" s="145"/>
      <c r="I77" s="186"/>
      <c r="J77" s="186"/>
      <c r="K77" s="132"/>
      <c r="L77" s="58"/>
    </row>
    <row r="78" spans="1:13" ht="15.75" x14ac:dyDescent="0.25">
      <c r="C78" s="114" t="s">
        <v>173</v>
      </c>
      <c r="D78" s="28">
        <f>SUM(D70:D77)</f>
        <v>0</v>
      </c>
      <c r="E78" s="28">
        <f t="shared" ref="E78:G78" si="16">SUM(E70:E77)</f>
        <v>0</v>
      </c>
      <c r="F78" s="28">
        <f t="shared" si="16"/>
        <v>0</v>
      </c>
      <c r="G78" s="28">
        <f t="shared" si="16"/>
        <v>0</v>
      </c>
      <c r="H78" s="133">
        <f>(H70*G70)+(H71*G71)+(H72*G72)+(H73*G73)+(H74*G74)+(H75*G75)+(H76*G76)+(H77*G77)</f>
        <v>0</v>
      </c>
      <c r="I78" s="133">
        <f>SUM(I70:I77)</f>
        <v>0</v>
      </c>
      <c r="J78" s="206"/>
      <c r="K78" s="132"/>
      <c r="L78" s="60"/>
    </row>
    <row r="79" spans="1:13" ht="51" customHeight="1" x14ac:dyDescent="0.25">
      <c r="B79" s="114" t="s">
        <v>99</v>
      </c>
      <c r="C79" s="266"/>
      <c r="D79" s="266"/>
      <c r="E79" s="266"/>
      <c r="F79" s="266"/>
      <c r="G79" s="266"/>
      <c r="H79" s="266"/>
      <c r="I79" s="267"/>
      <c r="J79" s="267"/>
      <c r="K79" s="266"/>
      <c r="L79" s="57"/>
    </row>
    <row r="80" spans="1:13" ht="15.75" x14ac:dyDescent="0.25">
      <c r="B80" s="179" t="s">
        <v>91</v>
      </c>
      <c r="C80" s="21"/>
      <c r="D80" s="23"/>
      <c r="E80" s="23"/>
      <c r="F80" s="23"/>
      <c r="G80" s="148">
        <f>D80</f>
        <v>0</v>
      </c>
      <c r="H80" s="144"/>
      <c r="I80" s="185"/>
      <c r="J80" s="185"/>
      <c r="K80" s="131"/>
      <c r="L80" s="58"/>
    </row>
    <row r="81" spans="2:13" ht="15.75" x14ac:dyDescent="0.25">
      <c r="B81" s="179" t="s">
        <v>92</v>
      </c>
      <c r="C81" s="21"/>
      <c r="D81" s="23"/>
      <c r="E81" s="23"/>
      <c r="F81" s="23"/>
      <c r="G81" s="148">
        <f t="shared" ref="G81:G87" si="17">D81</f>
        <v>0</v>
      </c>
      <c r="H81" s="144"/>
      <c r="I81" s="185"/>
      <c r="J81" s="185"/>
      <c r="K81" s="131"/>
      <c r="L81" s="58"/>
    </row>
    <row r="82" spans="2:13" ht="15.75" x14ac:dyDescent="0.25">
      <c r="B82" s="179" t="s">
        <v>93</v>
      </c>
      <c r="C82" s="21"/>
      <c r="D82" s="23"/>
      <c r="E82" s="23"/>
      <c r="F82" s="23"/>
      <c r="G82" s="148">
        <f t="shared" si="17"/>
        <v>0</v>
      </c>
      <c r="H82" s="144"/>
      <c r="I82" s="185"/>
      <c r="J82" s="185"/>
      <c r="K82" s="131"/>
      <c r="L82" s="58"/>
    </row>
    <row r="83" spans="2:13" ht="15.75" x14ac:dyDescent="0.25">
      <c r="B83" s="179" t="s">
        <v>94</v>
      </c>
      <c r="C83" s="21"/>
      <c r="D83" s="23"/>
      <c r="E83" s="23"/>
      <c r="F83" s="23"/>
      <c r="G83" s="148">
        <f t="shared" si="17"/>
        <v>0</v>
      </c>
      <c r="H83" s="144"/>
      <c r="I83" s="185"/>
      <c r="J83" s="185"/>
      <c r="K83" s="131"/>
      <c r="L83" s="58"/>
    </row>
    <row r="84" spans="2:13" ht="15.75" x14ac:dyDescent="0.25">
      <c r="B84" s="179" t="s">
        <v>95</v>
      </c>
      <c r="C84" s="21"/>
      <c r="D84" s="23"/>
      <c r="E84" s="23"/>
      <c r="F84" s="23"/>
      <c r="G84" s="148">
        <f t="shared" si="17"/>
        <v>0</v>
      </c>
      <c r="H84" s="144"/>
      <c r="I84" s="185"/>
      <c r="J84" s="185"/>
      <c r="K84" s="131"/>
      <c r="L84" s="58"/>
    </row>
    <row r="85" spans="2:13" ht="15.75" x14ac:dyDescent="0.25">
      <c r="B85" s="179" t="s">
        <v>96</v>
      </c>
      <c r="C85" s="21"/>
      <c r="D85" s="23"/>
      <c r="E85" s="23"/>
      <c r="F85" s="23"/>
      <c r="G85" s="148">
        <f t="shared" si="17"/>
        <v>0</v>
      </c>
      <c r="H85" s="144"/>
      <c r="I85" s="185"/>
      <c r="J85" s="185"/>
      <c r="K85" s="131"/>
      <c r="L85" s="58"/>
    </row>
    <row r="86" spans="2:13" ht="15.75" x14ac:dyDescent="0.25">
      <c r="B86" s="179" t="s">
        <v>97</v>
      </c>
      <c r="C86" s="54"/>
      <c r="D86" s="24"/>
      <c r="E86" s="24"/>
      <c r="F86" s="24"/>
      <c r="G86" s="148">
        <f t="shared" si="17"/>
        <v>0</v>
      </c>
      <c r="H86" s="145"/>
      <c r="I86" s="186"/>
      <c r="J86" s="186"/>
      <c r="K86" s="132"/>
      <c r="L86" s="58"/>
    </row>
    <row r="87" spans="2:13" ht="15.75" x14ac:dyDescent="0.25">
      <c r="B87" s="179" t="s">
        <v>98</v>
      </c>
      <c r="C87" s="54"/>
      <c r="D87" s="24"/>
      <c r="E87" s="24"/>
      <c r="F87" s="24"/>
      <c r="G87" s="148">
        <f t="shared" si="17"/>
        <v>0</v>
      </c>
      <c r="H87" s="145"/>
      <c r="I87" s="186"/>
      <c r="J87" s="186"/>
      <c r="K87" s="132"/>
      <c r="L87" s="58"/>
    </row>
    <row r="88" spans="2:13" ht="15.75" x14ac:dyDescent="0.25">
      <c r="C88" s="114" t="s">
        <v>173</v>
      </c>
      <c r="D88" s="25">
        <f>SUM(D80:D87)</f>
        <v>0</v>
      </c>
      <c r="E88" s="25">
        <f t="shared" ref="E88:G88" si="18">SUM(E80:E87)</f>
        <v>0</v>
      </c>
      <c r="F88" s="25">
        <f t="shared" si="18"/>
        <v>0</v>
      </c>
      <c r="G88" s="25">
        <f t="shared" si="18"/>
        <v>0</v>
      </c>
      <c r="H88" s="133">
        <f>(H80*G80)+(H81*G81)+(H82*G82)+(H83*G83)+(H84*G84)+(H85*G85)+(H86*G86)+(H87*G87)</f>
        <v>0</v>
      </c>
      <c r="I88" s="133">
        <f>SUM(I80:I87)</f>
        <v>0</v>
      </c>
      <c r="J88" s="206"/>
      <c r="K88" s="132"/>
      <c r="L88" s="60"/>
    </row>
    <row r="89" spans="2:13" ht="15.75" customHeight="1" x14ac:dyDescent="0.25">
      <c r="B89" s="7"/>
      <c r="C89" s="16"/>
      <c r="D89" s="30"/>
      <c r="E89" s="30"/>
      <c r="F89" s="30"/>
      <c r="G89" s="30"/>
      <c r="H89" s="30"/>
      <c r="I89" s="30"/>
      <c r="J89" s="30"/>
      <c r="K89" s="16"/>
      <c r="L89" s="4"/>
    </row>
    <row r="90" spans="2:13" ht="51" customHeight="1" x14ac:dyDescent="0.25">
      <c r="B90" s="114" t="s">
        <v>100</v>
      </c>
      <c r="C90" s="264" t="s">
        <v>584</v>
      </c>
      <c r="D90" s="264"/>
      <c r="E90" s="264"/>
      <c r="F90" s="264"/>
      <c r="G90" s="264"/>
      <c r="H90" s="264"/>
      <c r="I90" s="265"/>
      <c r="J90" s="265"/>
      <c r="K90" s="264"/>
      <c r="L90" s="236"/>
    </row>
    <row r="91" spans="2:13" ht="51" customHeight="1" x14ac:dyDescent="0.25">
      <c r="B91" s="114" t="s">
        <v>101</v>
      </c>
      <c r="C91" s="274" t="s">
        <v>585</v>
      </c>
      <c r="D91" s="266"/>
      <c r="E91" s="266"/>
      <c r="F91" s="266"/>
      <c r="G91" s="266"/>
      <c r="H91" s="266"/>
      <c r="I91" s="267"/>
      <c r="J91" s="267"/>
      <c r="K91" s="266"/>
      <c r="L91" s="237"/>
    </row>
    <row r="92" spans="2:13" ht="329.25" customHeight="1" x14ac:dyDescent="0.25">
      <c r="B92" s="179" t="s">
        <v>102</v>
      </c>
      <c r="C92" s="213" t="s">
        <v>611</v>
      </c>
      <c r="D92" s="228">
        <v>40721</v>
      </c>
      <c r="E92" s="23"/>
      <c r="F92" s="23"/>
      <c r="G92" s="148">
        <f>D92</f>
        <v>40721</v>
      </c>
      <c r="H92" s="144">
        <v>0.8</v>
      </c>
      <c r="I92" s="185">
        <v>4235.8551877396349</v>
      </c>
      <c r="J92" s="218" t="s">
        <v>595</v>
      </c>
      <c r="K92" s="217" t="s">
        <v>596</v>
      </c>
      <c r="L92" s="238">
        <v>3902.0928362682303</v>
      </c>
      <c r="M92" s="240">
        <v>0.92120543864732329</v>
      </c>
    </row>
    <row r="93" spans="2:13" ht="273.75" customHeight="1" x14ac:dyDescent="0.25">
      <c r="B93" s="179" t="s">
        <v>103</v>
      </c>
      <c r="C93" s="213" t="s">
        <v>619</v>
      </c>
      <c r="D93" s="228">
        <v>8534</v>
      </c>
      <c r="E93" s="23"/>
      <c r="F93" s="23"/>
      <c r="G93" s="148">
        <f t="shared" ref="G93:G99" si="19">D93</f>
        <v>8534</v>
      </c>
      <c r="H93" s="144">
        <v>1</v>
      </c>
      <c r="I93" s="185">
        <v>3008.2362992781791</v>
      </c>
      <c r="J93" s="218" t="s">
        <v>597</v>
      </c>
      <c r="K93" s="217" t="s">
        <v>596</v>
      </c>
      <c r="L93" s="238">
        <v>3008.2362992781791</v>
      </c>
      <c r="M93" s="240">
        <v>1</v>
      </c>
    </row>
    <row r="94" spans="2:13" ht="312.75" customHeight="1" x14ac:dyDescent="0.25">
      <c r="B94" s="179" t="s">
        <v>104</v>
      </c>
      <c r="C94" s="225" t="s">
        <v>620</v>
      </c>
      <c r="D94" s="228">
        <v>16542</v>
      </c>
      <c r="E94" s="23"/>
      <c r="F94" s="23"/>
      <c r="G94" s="148">
        <f t="shared" si="19"/>
        <v>16542</v>
      </c>
      <c r="H94" s="144">
        <v>1</v>
      </c>
      <c r="I94" s="185">
        <v>1769.5904580788451</v>
      </c>
      <c r="J94" s="219" t="s">
        <v>598</v>
      </c>
      <c r="K94" s="217" t="s">
        <v>612</v>
      </c>
      <c r="L94" s="238">
        <v>1769.5904580788451</v>
      </c>
      <c r="M94" s="240">
        <v>1</v>
      </c>
    </row>
    <row r="95" spans="2:13" ht="15.75" x14ac:dyDescent="0.25">
      <c r="B95" s="179" t="s">
        <v>105</v>
      </c>
      <c r="C95" s="21"/>
      <c r="D95" s="23"/>
      <c r="E95" s="23"/>
      <c r="F95" s="23"/>
      <c r="G95" s="148">
        <f t="shared" si="19"/>
        <v>0</v>
      </c>
      <c r="H95" s="144"/>
      <c r="I95" s="185"/>
      <c r="J95" s="218"/>
      <c r="K95" s="217"/>
      <c r="L95" s="58"/>
    </row>
    <row r="96" spans="2:13" ht="15.75" x14ac:dyDescent="0.25">
      <c r="B96" s="179" t="s">
        <v>106</v>
      </c>
      <c r="C96" s="21"/>
      <c r="D96" s="23"/>
      <c r="E96" s="23"/>
      <c r="F96" s="23"/>
      <c r="G96" s="148">
        <f t="shared" si="19"/>
        <v>0</v>
      </c>
      <c r="H96" s="144"/>
      <c r="I96" s="185"/>
      <c r="J96" s="219"/>
      <c r="K96" s="217"/>
      <c r="L96" s="58"/>
    </row>
    <row r="97" spans="2:13" ht="15.75" x14ac:dyDescent="0.25">
      <c r="B97" s="179" t="s">
        <v>107</v>
      </c>
      <c r="C97" s="21"/>
      <c r="D97" s="23"/>
      <c r="E97" s="23"/>
      <c r="F97" s="23"/>
      <c r="G97" s="148">
        <f t="shared" si="19"/>
        <v>0</v>
      </c>
      <c r="H97" s="144"/>
      <c r="I97" s="185"/>
      <c r="J97" s="185"/>
      <c r="K97" s="131"/>
      <c r="L97" s="58"/>
    </row>
    <row r="98" spans="2:13" ht="15.75" x14ac:dyDescent="0.25">
      <c r="B98" s="179" t="s">
        <v>108</v>
      </c>
      <c r="C98" s="54"/>
      <c r="D98" s="24"/>
      <c r="E98" s="24"/>
      <c r="F98" s="24"/>
      <c r="G98" s="148">
        <f t="shared" si="19"/>
        <v>0</v>
      </c>
      <c r="H98" s="145"/>
      <c r="I98" s="186"/>
      <c r="J98" s="186"/>
      <c r="K98" s="132"/>
      <c r="L98" s="58"/>
    </row>
    <row r="99" spans="2:13" ht="15.75" x14ac:dyDescent="0.25">
      <c r="B99" s="179" t="s">
        <v>109</v>
      </c>
      <c r="C99" s="54"/>
      <c r="D99" s="24"/>
      <c r="E99" s="24"/>
      <c r="F99" s="24"/>
      <c r="G99" s="148">
        <f t="shared" si="19"/>
        <v>0</v>
      </c>
      <c r="H99" s="145"/>
      <c r="I99" s="186"/>
      <c r="J99" s="186"/>
      <c r="K99" s="132"/>
      <c r="L99" s="58"/>
    </row>
    <row r="100" spans="2:13" ht="15.75" x14ac:dyDescent="0.25">
      <c r="C100" s="114" t="s">
        <v>173</v>
      </c>
      <c r="D100" s="25">
        <f>SUM(D92:D99)</f>
        <v>65797</v>
      </c>
      <c r="E100" s="25">
        <f t="shared" ref="E100:G100" si="20">SUM(E92:E99)</f>
        <v>0</v>
      </c>
      <c r="F100" s="25">
        <f t="shared" si="20"/>
        <v>0</v>
      </c>
      <c r="G100" s="28">
        <f t="shared" si="20"/>
        <v>65797</v>
      </c>
      <c r="H100" s="133">
        <f>(H92*G92)+(H93*G93)+(H94*G94)+(H95*G95)+(H96*G96)+(H97*G97)+(H98*G98)+(H99*G99)</f>
        <v>57652.800000000003</v>
      </c>
      <c r="I100" s="133">
        <f>SUM(I92:I99)</f>
        <v>9013.6819450966595</v>
      </c>
      <c r="J100" s="133">
        <f t="shared" ref="J100:L100" si="21">SUM(J92:J99)</f>
        <v>0</v>
      </c>
      <c r="K100" s="133">
        <f t="shared" si="21"/>
        <v>0</v>
      </c>
      <c r="L100" s="133">
        <f t="shared" si="21"/>
        <v>8679.9195936252545</v>
      </c>
    </row>
    <row r="101" spans="2:13" ht="51" customHeight="1" x14ac:dyDescent="0.25">
      <c r="B101" s="114" t="s">
        <v>8</v>
      </c>
      <c r="C101" s="274" t="s">
        <v>586</v>
      </c>
      <c r="D101" s="266"/>
      <c r="E101" s="266"/>
      <c r="F101" s="266"/>
      <c r="G101" s="266"/>
      <c r="H101" s="266"/>
      <c r="I101" s="267"/>
      <c r="J101" s="267"/>
      <c r="K101" s="266"/>
      <c r="L101" s="237"/>
    </row>
    <row r="102" spans="2:13" ht="370.5" customHeight="1" x14ac:dyDescent="0.25">
      <c r="B102" s="179" t="s">
        <v>110</v>
      </c>
      <c r="C102" s="213" t="s">
        <v>599</v>
      </c>
      <c r="D102" s="228">
        <v>54103</v>
      </c>
      <c r="E102" s="23"/>
      <c r="F102" s="23"/>
      <c r="G102" s="148">
        <f>D102</f>
        <v>54103</v>
      </c>
      <c r="H102" s="144">
        <v>1</v>
      </c>
      <c r="I102" s="185">
        <v>8572.8035267805735</v>
      </c>
      <c r="J102" s="227" t="s">
        <v>601</v>
      </c>
      <c r="K102" s="217" t="s">
        <v>588</v>
      </c>
      <c r="L102" s="238">
        <v>8572.8035267805753</v>
      </c>
      <c r="M102" s="241">
        <v>1.0000000000000002</v>
      </c>
    </row>
    <row r="103" spans="2:13" ht="310.5" customHeight="1" x14ac:dyDescent="0.25">
      <c r="B103" s="179" t="s">
        <v>111</v>
      </c>
      <c r="C103" s="213" t="s">
        <v>600</v>
      </c>
      <c r="D103" s="234">
        <v>71977.179999999993</v>
      </c>
      <c r="E103" s="23"/>
      <c r="F103" s="23"/>
      <c r="G103" s="148">
        <f t="shared" ref="G103:G109" si="22">D103</f>
        <v>71977.179999999993</v>
      </c>
      <c r="H103" s="144">
        <v>1</v>
      </c>
      <c r="I103" s="235">
        <v>1683.397492355813</v>
      </c>
      <c r="J103" s="224" t="s">
        <v>602</v>
      </c>
      <c r="K103" s="217" t="s">
        <v>588</v>
      </c>
      <c r="L103" s="238">
        <v>1683.397492355813</v>
      </c>
      <c r="M103" s="240">
        <v>1</v>
      </c>
    </row>
    <row r="104" spans="2:13" ht="15.75" x14ac:dyDescent="0.25">
      <c r="B104" s="179" t="s">
        <v>112</v>
      </c>
      <c r="C104" s="21"/>
      <c r="D104" s="23"/>
      <c r="E104" s="23"/>
      <c r="F104" s="23"/>
      <c r="G104" s="148">
        <f t="shared" si="22"/>
        <v>0</v>
      </c>
      <c r="H104" s="144"/>
      <c r="I104" s="185"/>
      <c r="J104" s="185"/>
      <c r="K104" s="131"/>
      <c r="L104" s="58"/>
    </row>
    <row r="105" spans="2:13" ht="15.75" x14ac:dyDescent="0.25">
      <c r="B105" s="179" t="s">
        <v>113</v>
      </c>
      <c r="C105" s="21"/>
      <c r="D105" s="23"/>
      <c r="E105" s="23"/>
      <c r="F105" s="23"/>
      <c r="G105" s="148">
        <f t="shared" si="22"/>
        <v>0</v>
      </c>
      <c r="H105" s="144"/>
      <c r="I105" s="185"/>
      <c r="J105" s="185"/>
      <c r="K105" s="131"/>
      <c r="L105" s="58"/>
    </row>
    <row r="106" spans="2:13" ht="15.75" x14ac:dyDescent="0.25">
      <c r="B106" s="179" t="s">
        <v>114</v>
      </c>
      <c r="C106" s="21"/>
      <c r="D106" s="23"/>
      <c r="E106" s="23"/>
      <c r="F106" s="23"/>
      <c r="G106" s="148">
        <f t="shared" si="22"/>
        <v>0</v>
      </c>
      <c r="H106" s="144"/>
      <c r="I106" s="185"/>
      <c r="J106" s="185"/>
      <c r="K106" s="131"/>
      <c r="L106" s="58"/>
    </row>
    <row r="107" spans="2:13" ht="15.75" x14ac:dyDescent="0.25">
      <c r="B107" s="179" t="s">
        <v>115</v>
      </c>
      <c r="C107" s="21"/>
      <c r="D107" s="23"/>
      <c r="E107" s="23"/>
      <c r="F107" s="23"/>
      <c r="G107" s="148">
        <f t="shared" si="22"/>
        <v>0</v>
      </c>
      <c r="H107" s="144"/>
      <c r="I107" s="185"/>
      <c r="J107" s="185"/>
      <c r="K107" s="131"/>
      <c r="L107" s="58"/>
    </row>
    <row r="108" spans="2:13" ht="15.75" x14ac:dyDescent="0.25">
      <c r="B108" s="179" t="s">
        <v>116</v>
      </c>
      <c r="C108" s="54"/>
      <c r="D108" s="24"/>
      <c r="E108" s="24"/>
      <c r="F108" s="24"/>
      <c r="G108" s="148">
        <f t="shared" si="22"/>
        <v>0</v>
      </c>
      <c r="H108" s="145"/>
      <c r="I108" s="186"/>
      <c r="J108" s="186"/>
      <c r="K108" s="132"/>
      <c r="L108" s="58"/>
    </row>
    <row r="109" spans="2:13" ht="15.75" x14ac:dyDescent="0.25">
      <c r="B109" s="179" t="s">
        <v>117</v>
      </c>
      <c r="C109" s="54"/>
      <c r="D109" s="24"/>
      <c r="E109" s="24"/>
      <c r="F109" s="24"/>
      <c r="G109" s="148">
        <f t="shared" si="22"/>
        <v>0</v>
      </c>
      <c r="H109" s="145"/>
      <c r="I109" s="186"/>
      <c r="J109" s="186"/>
      <c r="K109" s="132"/>
      <c r="L109" s="58"/>
    </row>
    <row r="110" spans="2:13" ht="15.75" x14ac:dyDescent="0.25">
      <c r="C110" s="114" t="s">
        <v>173</v>
      </c>
      <c r="D110" s="28">
        <f>SUM(D102:D109)</f>
        <v>126080.18</v>
      </c>
      <c r="E110" s="28">
        <f t="shared" ref="E110:G110" si="23">SUM(E102:E109)</f>
        <v>0</v>
      </c>
      <c r="F110" s="28">
        <f t="shared" si="23"/>
        <v>0</v>
      </c>
      <c r="G110" s="28">
        <f t="shared" si="23"/>
        <v>126080.18</v>
      </c>
      <c r="H110" s="133">
        <f>(H102*G102)+(H103*G103)+(H104*G104)+(H105*G105)+(H106*G106)+(H107*G107)+(H108*G108)+(H109*G109)</f>
        <v>126080.18</v>
      </c>
      <c r="I110" s="133">
        <f>SUM(I102:I109)</f>
        <v>10256.201019136386</v>
      </c>
      <c r="J110" s="133">
        <f t="shared" ref="J110:L110" si="24">SUM(J102:J109)</f>
        <v>0</v>
      </c>
      <c r="K110" s="133">
        <f t="shared" si="24"/>
        <v>0</v>
      </c>
      <c r="L110" s="133">
        <f t="shared" si="24"/>
        <v>10256.201019136388</v>
      </c>
    </row>
    <row r="111" spans="2:13" ht="51" customHeight="1" x14ac:dyDescent="0.25">
      <c r="B111" s="114" t="s">
        <v>118</v>
      </c>
      <c r="C111" s="266"/>
      <c r="D111" s="266"/>
      <c r="E111" s="266"/>
      <c r="F111" s="266"/>
      <c r="G111" s="266"/>
      <c r="H111" s="266"/>
      <c r="I111" s="267"/>
      <c r="J111" s="267"/>
      <c r="K111" s="266"/>
      <c r="L111" s="57"/>
    </row>
    <row r="112" spans="2:13" ht="15.75" x14ac:dyDescent="0.25">
      <c r="B112" s="179" t="s">
        <v>119</v>
      </c>
      <c r="C112" s="21"/>
      <c r="D112" s="23"/>
      <c r="E112" s="23"/>
      <c r="F112" s="23"/>
      <c r="G112" s="148">
        <f>D112</f>
        <v>0</v>
      </c>
      <c r="H112" s="144"/>
      <c r="I112" s="185"/>
      <c r="J112" s="185"/>
      <c r="K112" s="131"/>
      <c r="L112" s="58"/>
    </row>
    <row r="113" spans="2:12" ht="15.75" x14ac:dyDescent="0.25">
      <c r="B113" s="179" t="s">
        <v>120</v>
      </c>
      <c r="C113" s="21"/>
      <c r="D113" s="23"/>
      <c r="E113" s="23"/>
      <c r="F113" s="23"/>
      <c r="G113" s="148">
        <f t="shared" ref="G113:G119" si="25">D113</f>
        <v>0</v>
      </c>
      <c r="H113" s="144"/>
      <c r="I113" s="185"/>
      <c r="J113" s="185"/>
      <c r="K113" s="131"/>
      <c r="L113" s="58"/>
    </row>
    <row r="114" spans="2:12" ht="15.75" x14ac:dyDescent="0.25">
      <c r="B114" s="179" t="s">
        <v>121</v>
      </c>
      <c r="C114" s="21"/>
      <c r="D114" s="23"/>
      <c r="E114" s="23"/>
      <c r="F114" s="23"/>
      <c r="G114" s="148">
        <f t="shared" si="25"/>
        <v>0</v>
      </c>
      <c r="H114" s="144"/>
      <c r="I114" s="185"/>
      <c r="J114" s="185"/>
      <c r="K114" s="131"/>
      <c r="L114" s="58"/>
    </row>
    <row r="115" spans="2:12" ht="15.75" x14ac:dyDescent="0.25">
      <c r="B115" s="179" t="s">
        <v>122</v>
      </c>
      <c r="C115" s="21"/>
      <c r="D115" s="23"/>
      <c r="E115" s="23"/>
      <c r="F115" s="23"/>
      <c r="G115" s="148">
        <f t="shared" si="25"/>
        <v>0</v>
      </c>
      <c r="H115" s="144"/>
      <c r="I115" s="185"/>
      <c r="J115" s="185"/>
      <c r="K115" s="131"/>
      <c r="L115" s="58"/>
    </row>
    <row r="116" spans="2:12" ht="15.75" x14ac:dyDescent="0.25">
      <c r="B116" s="179" t="s">
        <v>123</v>
      </c>
      <c r="C116" s="21"/>
      <c r="D116" s="23"/>
      <c r="E116" s="23"/>
      <c r="F116" s="23"/>
      <c r="G116" s="148">
        <f t="shared" si="25"/>
        <v>0</v>
      </c>
      <c r="H116" s="144"/>
      <c r="I116" s="185"/>
      <c r="J116" s="185"/>
      <c r="K116" s="131"/>
      <c r="L116" s="58"/>
    </row>
    <row r="117" spans="2:12" ht="15.75" x14ac:dyDescent="0.25">
      <c r="B117" s="179" t="s">
        <v>124</v>
      </c>
      <c r="C117" s="21"/>
      <c r="D117" s="23"/>
      <c r="E117" s="23"/>
      <c r="F117" s="23"/>
      <c r="G117" s="148">
        <f t="shared" si="25"/>
        <v>0</v>
      </c>
      <c r="H117" s="144"/>
      <c r="I117" s="185"/>
      <c r="J117" s="185"/>
      <c r="K117" s="131"/>
      <c r="L117" s="58"/>
    </row>
    <row r="118" spans="2:12" ht="15.75" x14ac:dyDescent="0.25">
      <c r="B118" s="179" t="s">
        <v>125</v>
      </c>
      <c r="C118" s="54"/>
      <c r="D118" s="24"/>
      <c r="E118" s="24"/>
      <c r="F118" s="24"/>
      <c r="G118" s="148">
        <f t="shared" si="25"/>
        <v>0</v>
      </c>
      <c r="H118" s="145"/>
      <c r="I118" s="186"/>
      <c r="J118" s="186"/>
      <c r="K118" s="132"/>
      <c r="L118" s="58"/>
    </row>
    <row r="119" spans="2:12" ht="15.75" x14ac:dyDescent="0.25">
      <c r="B119" s="179" t="s">
        <v>126</v>
      </c>
      <c r="C119" s="54"/>
      <c r="D119" s="24"/>
      <c r="E119" s="24"/>
      <c r="F119" s="24"/>
      <c r="G119" s="148">
        <f t="shared" si="25"/>
        <v>0</v>
      </c>
      <c r="H119" s="145"/>
      <c r="I119" s="186"/>
      <c r="J119" s="186"/>
      <c r="K119" s="132"/>
      <c r="L119" s="58"/>
    </row>
    <row r="120" spans="2:12" ht="15.75" x14ac:dyDescent="0.25">
      <c r="C120" s="114" t="s">
        <v>173</v>
      </c>
      <c r="D120" s="28">
        <f>SUM(D112:D119)</f>
        <v>0</v>
      </c>
      <c r="E120" s="28">
        <f t="shared" ref="E120:G120" si="26">SUM(E112:E119)</f>
        <v>0</v>
      </c>
      <c r="F120" s="28">
        <f t="shared" si="26"/>
        <v>0</v>
      </c>
      <c r="G120" s="28">
        <f t="shared" si="26"/>
        <v>0</v>
      </c>
      <c r="H120" s="133">
        <f>(H112*G112)+(H113*G113)+(H114*G114)+(H115*G115)+(H116*G116)+(H117*G117)+(H118*G118)+(H119*G119)</f>
        <v>0</v>
      </c>
      <c r="I120" s="133">
        <f>SUM(I112:I119)</f>
        <v>0</v>
      </c>
      <c r="J120" s="206"/>
      <c r="K120" s="132"/>
      <c r="L120" s="60"/>
    </row>
    <row r="121" spans="2:12" ht="51" customHeight="1" x14ac:dyDescent="0.25">
      <c r="B121" s="114" t="s">
        <v>127</v>
      </c>
      <c r="C121" s="266"/>
      <c r="D121" s="266"/>
      <c r="E121" s="266"/>
      <c r="F121" s="266"/>
      <c r="G121" s="266"/>
      <c r="H121" s="266"/>
      <c r="I121" s="267"/>
      <c r="J121" s="267"/>
      <c r="K121" s="266"/>
      <c r="L121" s="57"/>
    </row>
    <row r="122" spans="2:12" ht="15.75" x14ac:dyDescent="0.25">
      <c r="B122" s="179" t="s">
        <v>128</v>
      </c>
      <c r="C122" s="21"/>
      <c r="D122" s="23"/>
      <c r="E122" s="23"/>
      <c r="F122" s="23"/>
      <c r="G122" s="148">
        <f>D122</f>
        <v>0</v>
      </c>
      <c r="H122" s="144"/>
      <c r="I122" s="185"/>
      <c r="J122" s="185"/>
      <c r="K122" s="131"/>
      <c r="L122" s="58"/>
    </row>
    <row r="123" spans="2:12" ht="15.75" x14ac:dyDescent="0.25">
      <c r="B123" s="179" t="s">
        <v>129</v>
      </c>
      <c r="C123" s="21"/>
      <c r="D123" s="23"/>
      <c r="E123" s="23"/>
      <c r="F123" s="23"/>
      <c r="G123" s="148">
        <f t="shared" ref="G123:G129" si="27">D123</f>
        <v>0</v>
      </c>
      <c r="H123" s="144"/>
      <c r="I123" s="185"/>
      <c r="J123" s="185"/>
      <c r="K123" s="131"/>
      <c r="L123" s="58"/>
    </row>
    <row r="124" spans="2:12" ht="15.75" x14ac:dyDescent="0.25">
      <c r="B124" s="179" t="s">
        <v>130</v>
      </c>
      <c r="C124" s="21"/>
      <c r="D124" s="23"/>
      <c r="E124" s="23"/>
      <c r="F124" s="23"/>
      <c r="G124" s="148">
        <f t="shared" si="27"/>
        <v>0</v>
      </c>
      <c r="H124" s="144"/>
      <c r="I124" s="185"/>
      <c r="J124" s="185"/>
      <c r="K124" s="131"/>
      <c r="L124" s="58"/>
    </row>
    <row r="125" spans="2:12" ht="15.75" x14ac:dyDescent="0.25">
      <c r="B125" s="179" t="s">
        <v>131</v>
      </c>
      <c r="C125" s="21"/>
      <c r="D125" s="23"/>
      <c r="E125" s="23"/>
      <c r="F125" s="23"/>
      <c r="G125" s="148">
        <f t="shared" si="27"/>
        <v>0</v>
      </c>
      <c r="H125" s="144"/>
      <c r="I125" s="185"/>
      <c r="J125" s="185"/>
      <c r="K125" s="131"/>
      <c r="L125" s="58"/>
    </row>
    <row r="126" spans="2:12" ht="15.75" x14ac:dyDescent="0.25">
      <c r="B126" s="179" t="s">
        <v>132</v>
      </c>
      <c r="C126" s="21"/>
      <c r="D126" s="23"/>
      <c r="E126" s="23"/>
      <c r="F126" s="23"/>
      <c r="G126" s="148">
        <f t="shared" si="27"/>
        <v>0</v>
      </c>
      <c r="H126" s="144"/>
      <c r="I126" s="185"/>
      <c r="J126" s="185"/>
      <c r="K126" s="131"/>
      <c r="L126" s="58"/>
    </row>
    <row r="127" spans="2:12" ht="15.75" x14ac:dyDescent="0.25">
      <c r="B127" s="179" t="s">
        <v>133</v>
      </c>
      <c r="C127" s="21"/>
      <c r="D127" s="23"/>
      <c r="E127" s="23"/>
      <c r="F127" s="23"/>
      <c r="G127" s="148">
        <f t="shared" si="27"/>
        <v>0</v>
      </c>
      <c r="H127" s="144"/>
      <c r="I127" s="185"/>
      <c r="J127" s="185"/>
      <c r="K127" s="131"/>
      <c r="L127" s="58"/>
    </row>
    <row r="128" spans="2:12" ht="15.75" x14ac:dyDescent="0.25">
      <c r="B128" s="179" t="s">
        <v>134</v>
      </c>
      <c r="C128" s="54"/>
      <c r="D128" s="24"/>
      <c r="E128" s="24"/>
      <c r="F128" s="24"/>
      <c r="G128" s="148">
        <f t="shared" si="27"/>
        <v>0</v>
      </c>
      <c r="H128" s="145"/>
      <c r="I128" s="186"/>
      <c r="J128" s="186"/>
      <c r="K128" s="132"/>
      <c r="L128" s="58"/>
    </row>
    <row r="129" spans="2:12" ht="15.75" x14ac:dyDescent="0.25">
      <c r="B129" s="179" t="s">
        <v>135</v>
      </c>
      <c r="C129" s="54"/>
      <c r="D129" s="24"/>
      <c r="E129" s="24"/>
      <c r="F129" s="24"/>
      <c r="G129" s="148">
        <f t="shared" si="27"/>
        <v>0</v>
      </c>
      <c r="H129" s="145"/>
      <c r="I129" s="186"/>
      <c r="J129" s="186"/>
      <c r="K129" s="132"/>
      <c r="L129" s="58"/>
    </row>
    <row r="130" spans="2:12" ht="15.75" x14ac:dyDescent="0.25">
      <c r="C130" s="114" t="s">
        <v>173</v>
      </c>
      <c r="D130" s="25">
        <f>SUM(D122:D129)</f>
        <v>0</v>
      </c>
      <c r="E130" s="25">
        <f t="shared" ref="E130:G130" si="28">SUM(E122:E129)</f>
        <v>0</v>
      </c>
      <c r="F130" s="25">
        <f t="shared" si="28"/>
        <v>0</v>
      </c>
      <c r="G130" s="25">
        <f t="shared" si="28"/>
        <v>0</v>
      </c>
      <c r="H130" s="133">
        <f>(H122*G122)+(H123*G123)+(H124*G124)+(H125*G125)+(H126*G126)+(H127*G127)+(H128*G128)+(H129*G129)</f>
        <v>0</v>
      </c>
      <c r="I130" s="133">
        <f>SUM(I122:I129)</f>
        <v>0</v>
      </c>
      <c r="J130" s="206"/>
      <c r="K130" s="132"/>
      <c r="L130" s="60"/>
    </row>
    <row r="131" spans="2:12" ht="15.75" customHeight="1" x14ac:dyDescent="0.25">
      <c r="B131" s="7"/>
      <c r="C131" s="16"/>
      <c r="D131" s="30"/>
      <c r="E131" s="30"/>
      <c r="F131" s="30"/>
      <c r="G131" s="30"/>
      <c r="H131" s="30"/>
      <c r="I131" s="30"/>
      <c r="J131" s="30"/>
      <c r="K131" s="83"/>
      <c r="L131" s="4"/>
    </row>
    <row r="132" spans="2:12" ht="51" customHeight="1" x14ac:dyDescent="0.25">
      <c r="B132" s="114" t="s">
        <v>136</v>
      </c>
      <c r="C132" s="264"/>
      <c r="D132" s="264"/>
      <c r="E132" s="264"/>
      <c r="F132" s="264"/>
      <c r="G132" s="264"/>
      <c r="H132" s="264"/>
      <c r="I132" s="265"/>
      <c r="J132" s="265"/>
      <c r="K132" s="264"/>
      <c r="L132" s="22"/>
    </row>
    <row r="133" spans="2:12" ht="51" customHeight="1" x14ac:dyDescent="0.25">
      <c r="B133" s="114" t="s">
        <v>137</v>
      </c>
      <c r="C133" s="266"/>
      <c r="D133" s="266"/>
      <c r="E133" s="266"/>
      <c r="F133" s="266"/>
      <c r="G133" s="266"/>
      <c r="H133" s="266"/>
      <c r="I133" s="267"/>
      <c r="J133" s="267"/>
      <c r="K133" s="266"/>
      <c r="L133" s="57"/>
    </row>
    <row r="134" spans="2:12" ht="15.75" x14ac:dyDescent="0.25">
      <c r="B134" s="179" t="s">
        <v>138</v>
      </c>
      <c r="C134" s="21"/>
      <c r="D134" s="23"/>
      <c r="E134" s="23"/>
      <c r="F134" s="23"/>
      <c r="G134" s="148">
        <f>D134</f>
        <v>0</v>
      </c>
      <c r="H134" s="144"/>
      <c r="I134" s="185"/>
      <c r="J134" s="185"/>
      <c r="K134" s="131"/>
      <c r="L134" s="58"/>
    </row>
    <row r="135" spans="2:12" ht="15.75" x14ac:dyDescent="0.25">
      <c r="B135" s="179" t="s">
        <v>139</v>
      </c>
      <c r="C135" s="21"/>
      <c r="D135" s="23"/>
      <c r="E135" s="23"/>
      <c r="F135" s="23"/>
      <c r="G135" s="148">
        <f t="shared" ref="G135:G141" si="29">D135</f>
        <v>0</v>
      </c>
      <c r="H135" s="144"/>
      <c r="I135" s="185"/>
      <c r="J135" s="185"/>
      <c r="K135" s="131"/>
      <c r="L135" s="58"/>
    </row>
    <row r="136" spans="2:12" ht="15.75" x14ac:dyDescent="0.25">
      <c r="B136" s="179" t="s">
        <v>140</v>
      </c>
      <c r="C136" s="21"/>
      <c r="D136" s="23"/>
      <c r="E136" s="23"/>
      <c r="F136" s="23"/>
      <c r="G136" s="148">
        <f t="shared" si="29"/>
        <v>0</v>
      </c>
      <c r="H136" s="144"/>
      <c r="I136" s="185"/>
      <c r="J136" s="185"/>
      <c r="K136" s="131"/>
      <c r="L136" s="58"/>
    </row>
    <row r="137" spans="2:12" ht="15.75" x14ac:dyDescent="0.25">
      <c r="B137" s="179" t="s">
        <v>141</v>
      </c>
      <c r="C137" s="21"/>
      <c r="D137" s="23"/>
      <c r="E137" s="23"/>
      <c r="F137" s="23"/>
      <c r="G137" s="148">
        <f t="shared" si="29"/>
        <v>0</v>
      </c>
      <c r="H137" s="144"/>
      <c r="I137" s="185"/>
      <c r="J137" s="185"/>
      <c r="K137" s="131"/>
      <c r="L137" s="58"/>
    </row>
    <row r="138" spans="2:12" ht="15.75" x14ac:dyDescent="0.25">
      <c r="B138" s="179" t="s">
        <v>142</v>
      </c>
      <c r="C138" s="21"/>
      <c r="D138" s="23"/>
      <c r="E138" s="23"/>
      <c r="F138" s="23"/>
      <c r="G138" s="148">
        <f t="shared" si="29"/>
        <v>0</v>
      </c>
      <c r="H138" s="144"/>
      <c r="I138" s="185"/>
      <c r="J138" s="185"/>
      <c r="K138" s="131"/>
      <c r="L138" s="58"/>
    </row>
    <row r="139" spans="2:12" ht="15.75" x14ac:dyDescent="0.25">
      <c r="B139" s="179" t="s">
        <v>143</v>
      </c>
      <c r="C139" s="21"/>
      <c r="D139" s="23"/>
      <c r="E139" s="23"/>
      <c r="F139" s="23"/>
      <c r="G139" s="148">
        <f t="shared" si="29"/>
        <v>0</v>
      </c>
      <c r="H139" s="144"/>
      <c r="I139" s="185"/>
      <c r="J139" s="185"/>
      <c r="K139" s="131"/>
      <c r="L139" s="58"/>
    </row>
    <row r="140" spans="2:12" ht="15.75" x14ac:dyDescent="0.25">
      <c r="B140" s="179" t="s">
        <v>144</v>
      </c>
      <c r="C140" s="54"/>
      <c r="D140" s="24"/>
      <c r="E140" s="24"/>
      <c r="F140" s="24"/>
      <c r="G140" s="148">
        <f t="shared" si="29"/>
        <v>0</v>
      </c>
      <c r="H140" s="145"/>
      <c r="I140" s="186"/>
      <c r="J140" s="186"/>
      <c r="K140" s="132"/>
      <c r="L140" s="58"/>
    </row>
    <row r="141" spans="2:12" ht="15.75" x14ac:dyDescent="0.25">
      <c r="B141" s="179" t="s">
        <v>145</v>
      </c>
      <c r="C141" s="54"/>
      <c r="D141" s="24"/>
      <c r="E141" s="24"/>
      <c r="F141" s="24"/>
      <c r="G141" s="148">
        <f t="shared" si="29"/>
        <v>0</v>
      </c>
      <c r="H141" s="145"/>
      <c r="I141" s="186"/>
      <c r="J141" s="186"/>
      <c r="K141" s="132"/>
      <c r="L141" s="58"/>
    </row>
    <row r="142" spans="2:12" ht="15.75" x14ac:dyDescent="0.25">
      <c r="C142" s="114" t="s">
        <v>173</v>
      </c>
      <c r="D142" s="25">
        <f>SUM(D134:D141)</f>
        <v>0</v>
      </c>
      <c r="E142" s="25">
        <f t="shared" ref="E142:G142" si="30">SUM(E134:E141)</f>
        <v>0</v>
      </c>
      <c r="F142" s="25">
        <f t="shared" si="30"/>
        <v>0</v>
      </c>
      <c r="G142" s="28">
        <f t="shared" si="30"/>
        <v>0</v>
      </c>
      <c r="H142" s="133">
        <f>(H134*G134)+(H135*G135)+(H136*G136)+(H137*G137)+(H138*G138)+(H139*G139)+(H140*G140)+(H141*G141)</f>
        <v>0</v>
      </c>
      <c r="I142" s="133">
        <f>SUM(I134:I141)</f>
        <v>0</v>
      </c>
      <c r="J142" s="206"/>
      <c r="K142" s="132"/>
      <c r="L142" s="60"/>
    </row>
    <row r="143" spans="2:12" ht="51" customHeight="1" x14ac:dyDescent="0.25">
      <c r="B143" s="114" t="s">
        <v>146</v>
      </c>
      <c r="C143" s="266"/>
      <c r="D143" s="266"/>
      <c r="E143" s="266"/>
      <c r="F143" s="266"/>
      <c r="G143" s="266"/>
      <c r="H143" s="266"/>
      <c r="I143" s="267"/>
      <c r="J143" s="267"/>
      <c r="K143" s="266"/>
      <c r="L143" s="57"/>
    </row>
    <row r="144" spans="2:12" ht="15.75" x14ac:dyDescent="0.25">
      <c r="B144" s="179" t="s">
        <v>147</v>
      </c>
      <c r="C144" s="21"/>
      <c r="D144" s="23"/>
      <c r="E144" s="23"/>
      <c r="F144" s="23"/>
      <c r="G144" s="148">
        <f>D144</f>
        <v>0</v>
      </c>
      <c r="H144" s="144"/>
      <c r="I144" s="185"/>
      <c r="J144" s="185"/>
      <c r="K144" s="131"/>
      <c r="L144" s="58"/>
    </row>
    <row r="145" spans="2:12" ht="15.75" x14ac:dyDescent="0.25">
      <c r="B145" s="179" t="s">
        <v>148</v>
      </c>
      <c r="C145" s="21"/>
      <c r="D145" s="23"/>
      <c r="E145" s="23"/>
      <c r="F145" s="23"/>
      <c r="G145" s="148">
        <f t="shared" ref="G145:G151" si="31">D145</f>
        <v>0</v>
      </c>
      <c r="H145" s="144"/>
      <c r="I145" s="185"/>
      <c r="J145" s="185"/>
      <c r="K145" s="131"/>
      <c r="L145" s="58"/>
    </row>
    <row r="146" spans="2:12" ht="15.75" x14ac:dyDescent="0.25">
      <c r="B146" s="179" t="s">
        <v>149</v>
      </c>
      <c r="C146" s="21"/>
      <c r="D146" s="23"/>
      <c r="E146" s="23"/>
      <c r="F146" s="23"/>
      <c r="G146" s="148">
        <f t="shared" si="31"/>
        <v>0</v>
      </c>
      <c r="H146" s="144"/>
      <c r="I146" s="185"/>
      <c r="J146" s="185"/>
      <c r="K146" s="131"/>
      <c r="L146" s="58"/>
    </row>
    <row r="147" spans="2:12" ht="15.75" x14ac:dyDescent="0.25">
      <c r="B147" s="179" t="s">
        <v>150</v>
      </c>
      <c r="C147" s="21"/>
      <c r="D147" s="23"/>
      <c r="E147" s="23"/>
      <c r="F147" s="23"/>
      <c r="G147" s="148">
        <f t="shared" si="31"/>
        <v>0</v>
      </c>
      <c r="H147" s="144"/>
      <c r="I147" s="185"/>
      <c r="J147" s="185"/>
      <c r="K147" s="131"/>
      <c r="L147" s="58"/>
    </row>
    <row r="148" spans="2:12" ht="15.75" x14ac:dyDescent="0.25">
      <c r="B148" s="179" t="s">
        <v>151</v>
      </c>
      <c r="C148" s="21"/>
      <c r="D148" s="23"/>
      <c r="E148" s="23"/>
      <c r="F148" s="23"/>
      <c r="G148" s="148">
        <f t="shared" si="31"/>
        <v>0</v>
      </c>
      <c r="H148" s="144"/>
      <c r="I148" s="185"/>
      <c r="J148" s="185"/>
      <c r="K148" s="131"/>
      <c r="L148" s="58"/>
    </row>
    <row r="149" spans="2:12" ht="15.75" x14ac:dyDescent="0.25">
      <c r="B149" s="179" t="s">
        <v>152</v>
      </c>
      <c r="C149" s="21"/>
      <c r="D149" s="23"/>
      <c r="E149" s="23"/>
      <c r="F149" s="23"/>
      <c r="G149" s="148">
        <f t="shared" si="31"/>
        <v>0</v>
      </c>
      <c r="H149" s="144"/>
      <c r="I149" s="185"/>
      <c r="J149" s="185"/>
      <c r="K149" s="131"/>
      <c r="L149" s="58"/>
    </row>
    <row r="150" spans="2:12" ht="15.75" x14ac:dyDescent="0.25">
      <c r="B150" s="179" t="s">
        <v>153</v>
      </c>
      <c r="C150" s="54"/>
      <c r="D150" s="24"/>
      <c r="E150" s="24"/>
      <c r="F150" s="24"/>
      <c r="G150" s="148">
        <f t="shared" si="31"/>
        <v>0</v>
      </c>
      <c r="H150" s="145"/>
      <c r="I150" s="186"/>
      <c r="J150" s="186"/>
      <c r="K150" s="132"/>
      <c r="L150" s="58"/>
    </row>
    <row r="151" spans="2:12" ht="15.75" x14ac:dyDescent="0.25">
      <c r="B151" s="179" t="s">
        <v>154</v>
      </c>
      <c r="C151" s="54"/>
      <c r="D151" s="24"/>
      <c r="E151" s="24"/>
      <c r="F151" s="24"/>
      <c r="G151" s="148">
        <f t="shared" si="31"/>
        <v>0</v>
      </c>
      <c r="H151" s="145"/>
      <c r="I151" s="186"/>
      <c r="J151" s="186"/>
      <c r="K151" s="132"/>
      <c r="L151" s="58"/>
    </row>
    <row r="152" spans="2:12" ht="15.75" x14ac:dyDescent="0.25">
      <c r="C152" s="114" t="s">
        <v>173</v>
      </c>
      <c r="D152" s="28">
        <f>SUM(D144:D151)</f>
        <v>0</v>
      </c>
      <c r="E152" s="28">
        <f t="shared" ref="E152:G152" si="32">SUM(E144:E151)</f>
        <v>0</v>
      </c>
      <c r="F152" s="28">
        <f t="shared" si="32"/>
        <v>0</v>
      </c>
      <c r="G152" s="28">
        <f t="shared" si="32"/>
        <v>0</v>
      </c>
      <c r="H152" s="133">
        <f>(H144*G144)+(H145*G145)+(H146*G146)+(H147*G147)+(H148*G148)+(H149*G149)+(H150*G150)+(H151*G151)</f>
        <v>0</v>
      </c>
      <c r="I152" s="133">
        <f>SUM(I144:I151)</f>
        <v>0</v>
      </c>
      <c r="J152" s="206"/>
      <c r="K152" s="132"/>
      <c r="L152" s="60"/>
    </row>
    <row r="153" spans="2:12" ht="51" customHeight="1" x14ac:dyDescent="0.25">
      <c r="B153" s="114" t="s">
        <v>155</v>
      </c>
      <c r="C153" s="266"/>
      <c r="D153" s="266"/>
      <c r="E153" s="266"/>
      <c r="F153" s="266"/>
      <c r="G153" s="266"/>
      <c r="H153" s="266"/>
      <c r="I153" s="267"/>
      <c r="J153" s="267"/>
      <c r="K153" s="266"/>
      <c r="L153" s="57"/>
    </row>
    <row r="154" spans="2:12" ht="15.75" x14ac:dyDescent="0.25">
      <c r="B154" s="179" t="s">
        <v>156</v>
      </c>
      <c r="C154" s="21"/>
      <c r="D154" s="23"/>
      <c r="E154" s="23"/>
      <c r="F154" s="23"/>
      <c r="G154" s="148">
        <f>D154</f>
        <v>0</v>
      </c>
      <c r="H154" s="144"/>
      <c r="I154" s="185"/>
      <c r="J154" s="185"/>
      <c r="K154" s="131"/>
      <c r="L154" s="58"/>
    </row>
    <row r="155" spans="2:12" ht="15.75" x14ac:dyDescent="0.25">
      <c r="B155" s="179" t="s">
        <v>157</v>
      </c>
      <c r="C155" s="21"/>
      <c r="D155" s="23"/>
      <c r="E155" s="23"/>
      <c r="F155" s="23"/>
      <c r="G155" s="148">
        <f t="shared" ref="G155:G161" si="33">D155</f>
        <v>0</v>
      </c>
      <c r="H155" s="144"/>
      <c r="I155" s="185"/>
      <c r="J155" s="185"/>
      <c r="K155" s="131"/>
      <c r="L155" s="58"/>
    </row>
    <row r="156" spans="2:12" ht="15.75" x14ac:dyDescent="0.25">
      <c r="B156" s="179" t="s">
        <v>158</v>
      </c>
      <c r="C156" s="21"/>
      <c r="D156" s="23"/>
      <c r="E156" s="23"/>
      <c r="F156" s="23"/>
      <c r="G156" s="148">
        <f t="shared" si="33"/>
        <v>0</v>
      </c>
      <c r="H156" s="144"/>
      <c r="I156" s="185"/>
      <c r="J156" s="185"/>
      <c r="K156" s="131"/>
      <c r="L156" s="58"/>
    </row>
    <row r="157" spans="2:12" ht="15.75" x14ac:dyDescent="0.25">
      <c r="B157" s="179" t="s">
        <v>159</v>
      </c>
      <c r="C157" s="21"/>
      <c r="D157" s="23"/>
      <c r="E157" s="23"/>
      <c r="F157" s="23"/>
      <c r="G157" s="148">
        <f t="shared" si="33"/>
        <v>0</v>
      </c>
      <c r="H157" s="144"/>
      <c r="I157" s="185"/>
      <c r="J157" s="185"/>
      <c r="K157" s="131"/>
      <c r="L157" s="58"/>
    </row>
    <row r="158" spans="2:12" ht="15.75" x14ac:dyDescent="0.25">
      <c r="B158" s="179" t="s">
        <v>160</v>
      </c>
      <c r="C158" s="21"/>
      <c r="D158" s="23"/>
      <c r="E158" s="23"/>
      <c r="F158" s="23"/>
      <c r="G158" s="148">
        <f t="shared" si="33"/>
        <v>0</v>
      </c>
      <c r="H158" s="144"/>
      <c r="I158" s="185"/>
      <c r="J158" s="185"/>
      <c r="K158" s="131"/>
      <c r="L158" s="58"/>
    </row>
    <row r="159" spans="2:12" ht="15.75" x14ac:dyDescent="0.25">
      <c r="B159" s="179" t="s">
        <v>161</v>
      </c>
      <c r="C159" s="21"/>
      <c r="D159" s="23"/>
      <c r="E159" s="23"/>
      <c r="F159" s="23"/>
      <c r="G159" s="148">
        <f t="shared" si="33"/>
        <v>0</v>
      </c>
      <c r="H159" s="144"/>
      <c r="I159" s="185"/>
      <c r="J159" s="185"/>
      <c r="K159" s="131"/>
      <c r="L159" s="58"/>
    </row>
    <row r="160" spans="2:12" ht="15.75" x14ac:dyDescent="0.25">
      <c r="B160" s="179" t="s">
        <v>162</v>
      </c>
      <c r="C160" s="54"/>
      <c r="D160" s="24"/>
      <c r="E160" s="24"/>
      <c r="F160" s="24"/>
      <c r="G160" s="148">
        <f t="shared" si="33"/>
        <v>0</v>
      </c>
      <c r="H160" s="145"/>
      <c r="I160" s="186"/>
      <c r="J160" s="186"/>
      <c r="K160" s="132"/>
      <c r="L160" s="58"/>
    </row>
    <row r="161" spans="2:12" ht="15.75" x14ac:dyDescent="0.25">
      <c r="B161" s="179" t="s">
        <v>163</v>
      </c>
      <c r="C161" s="54"/>
      <c r="D161" s="24"/>
      <c r="E161" s="24"/>
      <c r="F161" s="24"/>
      <c r="G161" s="148">
        <f t="shared" si="33"/>
        <v>0</v>
      </c>
      <c r="H161" s="145"/>
      <c r="I161" s="186"/>
      <c r="J161" s="186"/>
      <c r="K161" s="132"/>
      <c r="L161" s="58"/>
    </row>
    <row r="162" spans="2:12" ht="15.75" x14ac:dyDescent="0.25">
      <c r="C162" s="114" t="s">
        <v>173</v>
      </c>
      <c r="D162" s="28">
        <f>SUM(D154:D161)</f>
        <v>0</v>
      </c>
      <c r="E162" s="28">
        <f t="shared" ref="E162:G162" si="34">SUM(E154:E161)</f>
        <v>0</v>
      </c>
      <c r="F162" s="28">
        <f t="shared" si="34"/>
        <v>0</v>
      </c>
      <c r="G162" s="28">
        <f t="shared" si="34"/>
        <v>0</v>
      </c>
      <c r="H162" s="133">
        <f>(H154*G154)+(H155*G155)+(H156*G156)+(H157*G157)+(H158*G158)+(H159*G159)+(H160*G160)+(H161*G161)</f>
        <v>0</v>
      </c>
      <c r="I162" s="133">
        <f>SUM(I154:I161)</f>
        <v>0</v>
      </c>
      <c r="J162" s="206"/>
      <c r="K162" s="132"/>
      <c r="L162" s="60"/>
    </row>
    <row r="163" spans="2:12" ht="51" customHeight="1" x14ac:dyDescent="0.25">
      <c r="B163" s="114" t="s">
        <v>164</v>
      </c>
      <c r="C163" s="266"/>
      <c r="D163" s="266"/>
      <c r="E163" s="266"/>
      <c r="F163" s="266"/>
      <c r="G163" s="266"/>
      <c r="H163" s="266"/>
      <c r="I163" s="267"/>
      <c r="J163" s="267"/>
      <c r="K163" s="266"/>
      <c r="L163" s="57"/>
    </row>
    <row r="164" spans="2:12" ht="15.75" x14ac:dyDescent="0.25">
      <c r="B164" s="179" t="s">
        <v>165</v>
      </c>
      <c r="C164" s="21"/>
      <c r="D164" s="23"/>
      <c r="E164" s="23"/>
      <c r="F164" s="23"/>
      <c r="G164" s="148">
        <f>D164</f>
        <v>0</v>
      </c>
      <c r="H164" s="144"/>
      <c r="I164" s="185"/>
      <c r="J164" s="185"/>
      <c r="K164" s="131"/>
      <c r="L164" s="58"/>
    </row>
    <row r="165" spans="2:12" ht="15.75" x14ac:dyDescent="0.25">
      <c r="B165" s="179" t="s">
        <v>166</v>
      </c>
      <c r="C165" s="21"/>
      <c r="D165" s="23"/>
      <c r="E165" s="23"/>
      <c r="F165" s="23"/>
      <c r="G165" s="148">
        <f t="shared" ref="G165:G171" si="35">D165</f>
        <v>0</v>
      </c>
      <c r="H165" s="144"/>
      <c r="I165" s="185"/>
      <c r="J165" s="185"/>
      <c r="K165" s="131"/>
      <c r="L165" s="58"/>
    </row>
    <row r="166" spans="2:12" ht="15.75" x14ac:dyDescent="0.25">
      <c r="B166" s="179" t="s">
        <v>167</v>
      </c>
      <c r="C166" s="21"/>
      <c r="D166" s="23"/>
      <c r="E166" s="23"/>
      <c r="F166" s="23"/>
      <c r="G166" s="148">
        <f t="shared" si="35"/>
        <v>0</v>
      </c>
      <c r="H166" s="144"/>
      <c r="I166" s="185"/>
      <c r="J166" s="185"/>
      <c r="K166" s="131"/>
      <c r="L166" s="58"/>
    </row>
    <row r="167" spans="2:12" ht="15.75" x14ac:dyDescent="0.25">
      <c r="B167" s="179" t="s">
        <v>168</v>
      </c>
      <c r="C167" s="21"/>
      <c r="D167" s="23"/>
      <c r="E167" s="23"/>
      <c r="F167" s="23"/>
      <c r="G167" s="148">
        <f t="shared" si="35"/>
        <v>0</v>
      </c>
      <c r="H167" s="144"/>
      <c r="I167" s="185"/>
      <c r="J167" s="185"/>
      <c r="K167" s="131"/>
      <c r="L167" s="58"/>
    </row>
    <row r="168" spans="2:12" ht="15.75" x14ac:dyDescent="0.25">
      <c r="B168" s="179" t="s">
        <v>169</v>
      </c>
      <c r="C168" s="21"/>
      <c r="D168" s="23"/>
      <c r="E168" s="23"/>
      <c r="F168" s="23"/>
      <c r="G168" s="148">
        <f t="shared" si="35"/>
        <v>0</v>
      </c>
      <c r="H168" s="144"/>
      <c r="I168" s="185"/>
      <c r="J168" s="185"/>
      <c r="K168" s="131"/>
      <c r="L168" s="58"/>
    </row>
    <row r="169" spans="2:12" ht="15.75" x14ac:dyDescent="0.25">
      <c r="B169" s="179" t="s">
        <v>170</v>
      </c>
      <c r="C169" s="21"/>
      <c r="D169" s="23"/>
      <c r="E169" s="23"/>
      <c r="F169" s="23"/>
      <c r="G169" s="148">
        <f t="shared" si="35"/>
        <v>0</v>
      </c>
      <c r="H169" s="144"/>
      <c r="I169" s="185"/>
      <c r="J169" s="185"/>
      <c r="K169" s="131"/>
      <c r="L169" s="58"/>
    </row>
    <row r="170" spans="2:12" ht="15.75" x14ac:dyDescent="0.25">
      <c r="B170" s="179" t="s">
        <v>171</v>
      </c>
      <c r="C170" s="54"/>
      <c r="D170" s="24"/>
      <c r="E170" s="24"/>
      <c r="F170" s="24"/>
      <c r="G170" s="148">
        <f t="shared" si="35"/>
        <v>0</v>
      </c>
      <c r="H170" s="145"/>
      <c r="I170" s="186"/>
      <c r="J170" s="186"/>
      <c r="K170" s="132"/>
      <c r="L170" s="58"/>
    </row>
    <row r="171" spans="2:12" ht="15.75" x14ac:dyDescent="0.25">
      <c r="B171" s="179" t="s">
        <v>172</v>
      </c>
      <c r="C171" s="54"/>
      <c r="D171" s="24"/>
      <c r="E171" s="24"/>
      <c r="F171" s="24"/>
      <c r="G171" s="148">
        <f t="shared" si="35"/>
        <v>0</v>
      </c>
      <c r="H171" s="145"/>
      <c r="I171" s="186"/>
      <c r="J171" s="186"/>
      <c r="K171" s="132"/>
      <c r="L171" s="58"/>
    </row>
    <row r="172" spans="2:12" ht="15.75" x14ac:dyDescent="0.25">
      <c r="C172" s="114" t="s">
        <v>173</v>
      </c>
      <c r="D172" s="25">
        <f>SUM(D164:D171)</f>
        <v>0</v>
      </c>
      <c r="E172" s="25">
        <f t="shared" ref="E172:G172" si="36">SUM(E164:E171)</f>
        <v>0</v>
      </c>
      <c r="F172" s="25">
        <f t="shared" si="36"/>
        <v>0</v>
      </c>
      <c r="G172" s="25">
        <f t="shared" si="36"/>
        <v>0</v>
      </c>
      <c r="H172" s="133">
        <f>(H164*G164)+(H165*G165)+(H166*G166)+(H167*G167)+(H168*G168)+(H169*G169)+(H170*G170)+(H171*G171)</f>
        <v>0</v>
      </c>
      <c r="I172" s="133">
        <f>SUM(I164:I171)</f>
        <v>0</v>
      </c>
      <c r="J172" s="206"/>
      <c r="K172" s="132"/>
      <c r="L172" s="60"/>
    </row>
    <row r="173" spans="2:12" ht="15.75" customHeight="1" x14ac:dyDescent="0.25">
      <c r="B173" s="7"/>
      <c r="C173" s="16"/>
      <c r="D173" s="30"/>
      <c r="E173" s="30"/>
      <c r="F173" s="30"/>
      <c r="G173" s="30"/>
      <c r="H173" s="30"/>
      <c r="I173" s="30"/>
      <c r="J173" s="30"/>
      <c r="K173" s="16"/>
      <c r="L173" s="4"/>
    </row>
    <row r="174" spans="2:12" ht="15.75" customHeight="1" x14ac:dyDescent="0.25">
      <c r="B174" s="7"/>
      <c r="C174" s="16"/>
      <c r="D174" s="30"/>
      <c r="E174" s="30"/>
      <c r="F174" s="30"/>
      <c r="G174" s="30"/>
      <c r="H174" s="30"/>
      <c r="I174" s="30"/>
      <c r="J174" s="30"/>
      <c r="K174" s="16"/>
      <c r="L174" s="4"/>
    </row>
    <row r="175" spans="2:12" ht="63.75" customHeight="1" x14ac:dyDescent="0.25">
      <c r="B175" s="114" t="s">
        <v>548</v>
      </c>
      <c r="C175" s="20"/>
      <c r="D175" s="37"/>
      <c r="E175" s="37"/>
      <c r="F175" s="37"/>
      <c r="G175" s="134">
        <f>D175</f>
        <v>0</v>
      </c>
      <c r="H175" s="146"/>
      <c r="I175" s="37"/>
      <c r="J175" s="37"/>
      <c r="K175" s="138"/>
      <c r="L175" s="239"/>
    </row>
    <row r="176" spans="2:12" ht="69.75" customHeight="1" x14ac:dyDescent="0.25">
      <c r="B176" s="114" t="s">
        <v>572</v>
      </c>
      <c r="C176" s="20"/>
      <c r="D176" s="37"/>
      <c r="E176" s="37"/>
      <c r="F176" s="37"/>
      <c r="G176" s="134">
        <f t="shared" ref="G176:G177" si="37">D176</f>
        <v>0</v>
      </c>
      <c r="H176" s="146"/>
      <c r="I176" s="37"/>
      <c r="J176" s="37"/>
      <c r="K176" s="138"/>
      <c r="L176" s="239"/>
    </row>
    <row r="177" spans="2:13" ht="99" customHeight="1" x14ac:dyDescent="0.25">
      <c r="B177" s="114" t="s">
        <v>549</v>
      </c>
      <c r="C177" s="221" t="s">
        <v>603</v>
      </c>
      <c r="D177" s="214">
        <v>66847</v>
      </c>
      <c r="E177" s="37"/>
      <c r="F177" s="37"/>
      <c r="G177" s="134">
        <f t="shared" si="37"/>
        <v>66847</v>
      </c>
      <c r="H177" s="146">
        <v>0.3</v>
      </c>
      <c r="I177" s="37">
        <v>15990.497400518232</v>
      </c>
      <c r="J177" s="37"/>
      <c r="K177" s="138"/>
      <c r="L177" s="37">
        <v>15990.497400518232</v>
      </c>
      <c r="M177" s="241">
        <v>1</v>
      </c>
    </row>
    <row r="178" spans="2:13" ht="65.25" customHeight="1" x14ac:dyDescent="0.25">
      <c r="B178" s="139" t="s">
        <v>553</v>
      </c>
      <c r="C178" s="220" t="s">
        <v>604</v>
      </c>
      <c r="D178" s="215">
        <v>4192</v>
      </c>
      <c r="E178" s="37"/>
      <c r="F178" s="37"/>
      <c r="G178" s="134">
        <f>D178</f>
        <v>4192</v>
      </c>
      <c r="H178" s="146">
        <v>0.3</v>
      </c>
      <c r="I178" s="37">
        <v>0</v>
      </c>
      <c r="J178" s="37"/>
      <c r="K178" s="138"/>
      <c r="L178" s="239"/>
    </row>
    <row r="179" spans="2:13" ht="65.25" customHeight="1" x14ac:dyDescent="0.25">
      <c r="B179" s="114" t="s">
        <v>573</v>
      </c>
      <c r="C179" s="220" t="s">
        <v>605</v>
      </c>
      <c r="D179" s="215">
        <v>5589</v>
      </c>
      <c r="E179" s="37"/>
      <c r="F179" s="37"/>
      <c r="G179" s="134">
        <f>D179</f>
        <v>5589</v>
      </c>
      <c r="H179" s="146">
        <v>0.3</v>
      </c>
      <c r="I179" s="37">
        <v>0</v>
      </c>
      <c r="J179" s="37"/>
      <c r="K179" s="138"/>
      <c r="L179" s="239"/>
    </row>
    <row r="180" spans="2:13" ht="21.75" customHeight="1" x14ac:dyDescent="0.25">
      <c r="B180" s="7"/>
      <c r="C180" s="140" t="s">
        <v>547</v>
      </c>
      <c r="D180" s="149">
        <f>SUM(D175:D179)</f>
        <v>76628</v>
      </c>
      <c r="E180" s="149">
        <f>SUM(E175:E178)</f>
        <v>0</v>
      </c>
      <c r="F180" s="149">
        <f>SUM(F175:F178)</f>
        <v>0</v>
      </c>
      <c r="G180" s="149">
        <f>SUM(G175:G179)</f>
        <v>76628</v>
      </c>
      <c r="H180" s="133">
        <f>(H175*G175)+(H176*G176)+(H177*G177)+(H178*G178)+(H179*G179)</f>
        <v>22988.399999999998</v>
      </c>
      <c r="I180" s="133">
        <f>SUM(I175:I179)</f>
        <v>15990.497400518232</v>
      </c>
      <c r="J180" s="133">
        <f t="shared" ref="J180:L180" si="38">SUM(J175:J179)</f>
        <v>0</v>
      </c>
      <c r="K180" s="133">
        <f t="shared" si="38"/>
        <v>0</v>
      </c>
      <c r="L180" s="133">
        <f t="shared" si="38"/>
        <v>15990.497400518232</v>
      </c>
    </row>
    <row r="181" spans="2:13" ht="15.75" customHeight="1" x14ac:dyDescent="0.25">
      <c r="B181" s="7"/>
      <c r="C181" s="16"/>
      <c r="D181" s="30"/>
      <c r="E181" s="30"/>
      <c r="F181" s="30"/>
      <c r="G181" s="30"/>
      <c r="H181" s="30"/>
      <c r="I181" s="30"/>
      <c r="J181" s="30"/>
      <c r="K181" s="16"/>
      <c r="L181" s="18"/>
    </row>
    <row r="182" spans="2:13" ht="15.75" customHeight="1" x14ac:dyDescent="0.25">
      <c r="B182" s="7"/>
      <c r="C182" s="16"/>
      <c r="D182" s="30"/>
      <c r="E182" s="30"/>
      <c r="F182" s="30"/>
      <c r="G182" s="30"/>
      <c r="H182" s="30"/>
      <c r="I182" s="30"/>
      <c r="J182" s="30"/>
      <c r="K182" s="16"/>
      <c r="L182" s="18"/>
    </row>
    <row r="183" spans="2:13" ht="15.75" customHeight="1" x14ac:dyDescent="0.25">
      <c r="B183" s="7"/>
      <c r="C183" s="16"/>
      <c r="D183" s="30"/>
      <c r="E183" s="30"/>
      <c r="F183" s="30"/>
      <c r="G183" s="30"/>
      <c r="H183" s="30"/>
      <c r="I183" s="30"/>
      <c r="J183" s="30"/>
      <c r="K183" s="16"/>
      <c r="L183" s="18"/>
    </row>
    <row r="184" spans="2:13" ht="15.75" customHeight="1" x14ac:dyDescent="0.25">
      <c r="B184" s="7"/>
      <c r="C184" s="16"/>
      <c r="D184" s="30"/>
      <c r="E184" s="30"/>
      <c r="F184" s="30"/>
      <c r="G184" s="30"/>
      <c r="H184" s="30"/>
      <c r="I184" s="30"/>
      <c r="J184" s="30"/>
      <c r="K184" s="16"/>
      <c r="L184" s="18"/>
    </row>
    <row r="185" spans="2:13" ht="15.75" customHeight="1" x14ac:dyDescent="0.25">
      <c r="B185" s="7"/>
      <c r="C185" s="16"/>
      <c r="D185" s="30"/>
      <c r="E185" s="30"/>
      <c r="F185" s="30"/>
      <c r="G185" s="30"/>
      <c r="H185" s="30"/>
      <c r="I185" s="30"/>
      <c r="J185" s="30"/>
      <c r="K185" s="16"/>
      <c r="L185" s="18"/>
    </row>
    <row r="186" spans="2:13" ht="15.75" customHeight="1" x14ac:dyDescent="0.25">
      <c r="B186" s="7"/>
      <c r="C186" s="16"/>
      <c r="D186" s="30"/>
      <c r="E186" s="30"/>
      <c r="F186" s="30"/>
      <c r="G186" s="30"/>
      <c r="H186" s="30"/>
      <c r="I186" s="30"/>
      <c r="J186" s="30"/>
      <c r="K186" s="16"/>
      <c r="L186" s="18"/>
    </row>
    <row r="187" spans="2:13" ht="15.75" customHeight="1" thickBot="1" x14ac:dyDescent="0.3">
      <c r="B187" s="7"/>
      <c r="C187" s="16"/>
      <c r="D187" s="30"/>
      <c r="E187" s="30"/>
      <c r="F187" s="30"/>
      <c r="G187" s="30"/>
      <c r="H187" s="30"/>
      <c r="I187" s="30"/>
      <c r="J187" s="30"/>
      <c r="K187" s="16"/>
      <c r="L187" s="18"/>
    </row>
    <row r="188" spans="2:13" ht="15.75" x14ac:dyDescent="0.25">
      <c r="B188" s="7"/>
      <c r="C188" s="268" t="s">
        <v>18</v>
      </c>
      <c r="D188" s="269"/>
      <c r="E188" s="153"/>
      <c r="F188" s="153"/>
      <c r="G188" s="153"/>
      <c r="H188" s="18"/>
      <c r="I188" s="187"/>
      <c r="J188" s="187"/>
      <c r="K188" s="18"/>
    </row>
    <row r="189" spans="2:13" ht="40.5" customHeight="1" x14ac:dyDescent="0.25">
      <c r="B189" s="7"/>
      <c r="C189" s="260"/>
      <c r="D189" s="270" t="str">
        <f>D5</f>
        <v>Recipient Organization</v>
      </c>
      <c r="E189" s="154" t="s">
        <v>545</v>
      </c>
      <c r="F189" s="133" t="s">
        <v>546</v>
      </c>
      <c r="G189" s="262" t="s">
        <v>62</v>
      </c>
      <c r="H189" s="16"/>
      <c r="I189" s="30"/>
      <c r="J189" s="30"/>
      <c r="K189" s="18"/>
    </row>
    <row r="190" spans="2:13" ht="24.75" customHeight="1" x14ac:dyDescent="0.25">
      <c r="B190" s="7"/>
      <c r="C190" s="261"/>
      <c r="D190" s="271"/>
      <c r="E190" s="155" t="e">
        <f>#REF!</f>
        <v>#REF!</v>
      </c>
      <c r="F190" s="150" t="e">
        <f>#REF!</f>
        <v>#REF!</v>
      </c>
      <c r="G190" s="263"/>
      <c r="H190" s="16"/>
      <c r="I190" s="30"/>
      <c r="J190" s="30"/>
      <c r="K190" s="18"/>
    </row>
    <row r="191" spans="2:13" ht="41.25" customHeight="1" x14ac:dyDescent="0.25">
      <c r="B191" s="31"/>
      <c r="C191" s="135" t="s">
        <v>61</v>
      </c>
      <c r="D191" s="136">
        <f>SUM(D16,D26,D36,D46,D58,D68,D78,D88,D100,D110,D120,D130,D142,D152,D162,D172,D175,D176,D177,D178,D179)</f>
        <v>1028037.3799999999</v>
      </c>
      <c r="E191" s="156">
        <f>SUM(E16,E26,E36,E46,E58,E68,E78,E88,E100,E110,E120,E130,E142,E152,E162,E172,E175,E176,E177)</f>
        <v>0</v>
      </c>
      <c r="F191" s="115">
        <f>SUM(F16,F26,F36,F46,F58,F68,F78,F88,F100,F110,F120,F130,F142,F152,F162,F172,F175,F176,F177)</f>
        <v>0</v>
      </c>
      <c r="G191" s="147">
        <f>SUM(D191:F191)</f>
        <v>1028037.3799999999</v>
      </c>
      <c r="H191" s="16"/>
      <c r="I191" s="30"/>
      <c r="J191" s="30"/>
      <c r="K191" s="19"/>
    </row>
    <row r="192" spans="2:13" ht="51.75" customHeight="1" x14ac:dyDescent="0.25">
      <c r="B192" s="5"/>
      <c r="C192" s="135" t="s">
        <v>9</v>
      </c>
      <c r="D192" s="231">
        <f>D191*0.07</f>
        <v>71962.616599999994</v>
      </c>
      <c r="E192" s="156">
        <f t="shared" ref="E192:F192" si="39">E191*0.07</f>
        <v>0</v>
      </c>
      <c r="F192" s="115">
        <f t="shared" si="39"/>
        <v>0</v>
      </c>
      <c r="G192" s="147">
        <f>G191*0.07</f>
        <v>71962.616599999994</v>
      </c>
      <c r="H192" s="5"/>
      <c r="I192" s="188"/>
      <c r="J192" s="188"/>
      <c r="K192" s="2"/>
    </row>
    <row r="193" spans="2:13" ht="51.75" customHeight="1" thickBot="1" x14ac:dyDescent="0.3">
      <c r="B193" s="5"/>
      <c r="C193" s="39" t="s">
        <v>62</v>
      </c>
      <c r="D193" s="137">
        <f>SUM(D191:D192)</f>
        <v>1099999.9966</v>
      </c>
      <c r="E193" s="157">
        <f t="shared" ref="E193:F193" si="40">SUM(E191:E192)</f>
        <v>0</v>
      </c>
      <c r="F193" s="120">
        <f t="shared" si="40"/>
        <v>0</v>
      </c>
      <c r="G193" s="120">
        <f>SUM(G191:G192)</f>
        <v>1099999.9966</v>
      </c>
      <c r="H193" s="5"/>
      <c r="I193" s="188"/>
      <c r="J193" s="188"/>
      <c r="K193" s="2"/>
    </row>
    <row r="194" spans="2:13" ht="42" customHeight="1" x14ac:dyDescent="0.25">
      <c r="B194" s="5"/>
      <c r="K194" s="4"/>
      <c r="L194" s="2"/>
    </row>
    <row r="195" spans="2:13" s="48" customFormat="1" ht="29.25" customHeight="1" thickBot="1" x14ac:dyDescent="0.3">
      <c r="B195" s="16"/>
      <c r="C195" s="42"/>
      <c r="D195" s="43"/>
      <c r="E195" s="43"/>
      <c r="F195" s="43"/>
      <c r="G195" s="43"/>
      <c r="H195" s="43"/>
      <c r="I195" s="190"/>
      <c r="J195" s="190"/>
      <c r="K195" s="18"/>
      <c r="L195" s="19"/>
      <c r="M195" s="242"/>
    </row>
    <row r="196" spans="2:13" ht="23.25" customHeight="1" x14ac:dyDescent="0.25">
      <c r="B196" s="2"/>
      <c r="C196" s="286" t="s">
        <v>27</v>
      </c>
      <c r="D196" s="287"/>
      <c r="E196" s="288"/>
      <c r="F196" s="288"/>
      <c r="G196" s="288"/>
      <c r="H196" s="289"/>
      <c r="I196" s="191"/>
      <c r="J196" s="191"/>
      <c r="K196" s="2"/>
      <c r="L196" s="49"/>
    </row>
    <row r="197" spans="2:13" ht="41.25" customHeight="1" x14ac:dyDescent="0.25">
      <c r="B197" s="2"/>
      <c r="C197" s="116"/>
      <c r="D197" s="292" t="str">
        <f>D5</f>
        <v>Recipient Organization</v>
      </c>
      <c r="E197" s="117" t="s">
        <v>545</v>
      </c>
      <c r="F197" s="117" t="s">
        <v>546</v>
      </c>
      <c r="G197" s="279" t="s">
        <v>62</v>
      </c>
      <c r="H197" s="281" t="s">
        <v>29</v>
      </c>
      <c r="I197" s="191"/>
      <c r="J197" s="191"/>
      <c r="K197" s="2"/>
      <c r="L197" s="49"/>
    </row>
    <row r="198" spans="2:13" ht="27.75" customHeight="1" x14ac:dyDescent="0.25">
      <c r="B198" s="2"/>
      <c r="C198" s="116"/>
      <c r="D198" s="293"/>
      <c r="E198" s="117" t="e">
        <f>#REF!</f>
        <v>#REF!</v>
      </c>
      <c r="F198" s="117" t="e">
        <f>#REF!</f>
        <v>#REF!</v>
      </c>
      <c r="G198" s="280"/>
      <c r="H198" s="282"/>
      <c r="I198" s="191"/>
      <c r="J198" s="191"/>
      <c r="K198" s="2"/>
      <c r="L198" s="49"/>
    </row>
    <row r="199" spans="2:13" ht="55.5" customHeight="1" x14ac:dyDescent="0.25">
      <c r="B199" s="2"/>
      <c r="C199" s="38" t="s">
        <v>28</v>
      </c>
      <c r="D199" s="118">
        <f>D193*H199</f>
        <v>384999.99880999996</v>
      </c>
      <c r="E199" s="119">
        <f>SUM(E191:E192)*0.7</f>
        <v>0</v>
      </c>
      <c r="F199" s="119">
        <f>SUM(F191:F192)*0.7</f>
        <v>0</v>
      </c>
      <c r="G199" s="119"/>
      <c r="H199" s="177">
        <v>0.35</v>
      </c>
      <c r="I199" s="187"/>
      <c r="J199" s="187"/>
      <c r="K199" s="2"/>
      <c r="L199" s="49"/>
    </row>
    <row r="200" spans="2:13" ht="57.75" customHeight="1" x14ac:dyDescent="0.25">
      <c r="B200" s="285"/>
      <c r="C200" s="141" t="s">
        <v>30</v>
      </c>
      <c r="D200" s="142">
        <f>D193*H200</f>
        <v>384999.99880999996</v>
      </c>
      <c r="E200" s="143">
        <f>SUM(E191:E192)*0.3</f>
        <v>0</v>
      </c>
      <c r="F200" s="143">
        <f>SUM(F191:F192)*0.3</f>
        <v>0</v>
      </c>
      <c r="G200" s="143"/>
      <c r="H200" s="178">
        <v>0.35</v>
      </c>
      <c r="I200" s="187"/>
      <c r="J200" s="187"/>
      <c r="K200" s="49"/>
      <c r="L200" s="49"/>
    </row>
    <row r="201" spans="2:13" ht="57.75" customHeight="1" x14ac:dyDescent="0.25">
      <c r="B201" s="285"/>
      <c r="C201" s="141" t="s">
        <v>555</v>
      </c>
      <c r="D201" s="142">
        <f>D193*H201</f>
        <v>329999.99897999997</v>
      </c>
      <c r="E201" s="143"/>
      <c r="F201" s="143"/>
      <c r="G201" s="143"/>
      <c r="H201" s="178">
        <v>0.3</v>
      </c>
      <c r="I201" s="187"/>
      <c r="J201" s="187"/>
      <c r="K201" s="49"/>
      <c r="L201" s="49"/>
    </row>
    <row r="202" spans="2:13" ht="38.25" customHeight="1" thickBot="1" x14ac:dyDescent="0.3">
      <c r="B202" s="285"/>
      <c r="C202" s="39" t="s">
        <v>552</v>
      </c>
      <c r="D202" s="120">
        <f>SUM(D199:D201)</f>
        <v>1099999.9966</v>
      </c>
      <c r="E202" s="120">
        <f t="shared" ref="E202:F202" si="41">SUM(E199:E200)</f>
        <v>0</v>
      </c>
      <c r="F202" s="120">
        <f t="shared" si="41"/>
        <v>0</v>
      </c>
      <c r="G202" s="121"/>
      <c r="H202" s="122"/>
      <c r="I202" s="192"/>
      <c r="J202" s="192"/>
      <c r="K202" s="49"/>
      <c r="L202" s="49"/>
    </row>
    <row r="203" spans="2:13" ht="21.75" customHeight="1" thickBot="1" x14ac:dyDescent="0.3">
      <c r="B203" s="285"/>
      <c r="C203" s="3"/>
      <c r="D203" s="12"/>
      <c r="E203" s="12"/>
      <c r="F203" s="12"/>
      <c r="G203" s="12"/>
      <c r="H203" s="12"/>
      <c r="I203" s="193"/>
      <c r="J203" s="193"/>
      <c r="K203" s="49"/>
      <c r="L203" s="49"/>
    </row>
    <row r="204" spans="2:13" ht="49.5" customHeight="1" x14ac:dyDescent="0.25">
      <c r="B204" s="285"/>
      <c r="C204" s="123" t="s">
        <v>568</v>
      </c>
      <c r="D204" s="124">
        <f>SUM(H16,H26,H36,H46,H58,H68,H78,H88,H100,H110,H120,H130,H142,H152,H162,H172,H180)*1.07</f>
        <v>901917.56270000001</v>
      </c>
      <c r="E204" s="43"/>
      <c r="F204" s="43"/>
      <c r="G204" s="43"/>
      <c r="H204" s="196" t="s">
        <v>569</v>
      </c>
      <c r="I204" s="197">
        <f>SUM(I180,I172,I162,I152,I142,I130,I120,I110,I100,I88,I78,I68,I58,I46,I36,I26,I16)</f>
        <v>113676.82288302109</v>
      </c>
      <c r="J204" s="207"/>
      <c r="K204" s="49"/>
      <c r="L204" s="49"/>
    </row>
    <row r="205" spans="2:13" ht="28.5" customHeight="1" thickBot="1" x14ac:dyDescent="0.3">
      <c r="B205" s="285"/>
      <c r="C205" s="125" t="s">
        <v>15</v>
      </c>
      <c r="D205" s="184">
        <f>D204/D193</f>
        <v>0.81992505953431383</v>
      </c>
      <c r="E205" s="51"/>
      <c r="F205" s="51"/>
      <c r="G205" s="51"/>
      <c r="H205" s="198" t="s">
        <v>570</v>
      </c>
      <c r="I205" s="199">
        <f>I204/D191</f>
        <v>0.11057654623708439</v>
      </c>
      <c r="J205" s="208"/>
      <c r="K205" s="49"/>
      <c r="L205" s="49"/>
    </row>
    <row r="206" spans="2:13" ht="28.5" customHeight="1" x14ac:dyDescent="0.25">
      <c r="B206" s="285"/>
      <c r="C206" s="283"/>
      <c r="D206" s="284"/>
      <c r="E206" s="52"/>
      <c r="F206" s="52"/>
      <c r="G206" s="52"/>
      <c r="K206" s="49"/>
      <c r="L206" s="49"/>
    </row>
    <row r="207" spans="2:13" ht="28.5" customHeight="1" x14ac:dyDescent="0.25">
      <c r="B207" s="285"/>
      <c r="C207" s="125" t="s">
        <v>567</v>
      </c>
      <c r="D207" s="126">
        <f>SUM(D177:D178)*1.07</f>
        <v>76011.73000000001</v>
      </c>
      <c r="E207" s="53"/>
      <c r="F207" s="53"/>
      <c r="G207" s="53"/>
      <c r="K207" s="49"/>
      <c r="L207" s="49"/>
    </row>
    <row r="208" spans="2:13" ht="23.25" customHeight="1" x14ac:dyDescent="0.25">
      <c r="B208" s="285"/>
      <c r="C208" s="125" t="s">
        <v>16</v>
      </c>
      <c r="D208" s="184">
        <f>D207/D193</f>
        <v>6.9101572940859418E-2</v>
      </c>
      <c r="E208" s="53"/>
      <c r="F208" s="53"/>
      <c r="G208" s="53"/>
      <c r="K208" s="49"/>
      <c r="L208" s="49"/>
    </row>
    <row r="209" spans="1:13" ht="68.25" customHeight="1" thickBot="1" x14ac:dyDescent="0.3">
      <c r="B209" s="285"/>
      <c r="C209" s="290" t="s">
        <v>564</v>
      </c>
      <c r="D209" s="291"/>
      <c r="E209" s="44"/>
      <c r="F209" s="44"/>
      <c r="G209" s="44"/>
      <c r="H209" s="49"/>
      <c r="I209" s="194"/>
      <c r="J209" s="194"/>
      <c r="K209" s="49"/>
      <c r="L209" s="49"/>
    </row>
    <row r="210" spans="1:13" ht="55.5" customHeight="1" x14ac:dyDescent="0.25">
      <c r="B210" s="285"/>
      <c r="L210" s="48"/>
    </row>
    <row r="211" spans="1:13" ht="42.75" customHeight="1" x14ac:dyDescent="0.25">
      <c r="B211" s="285"/>
      <c r="K211" s="49"/>
    </row>
    <row r="212" spans="1:13" ht="21.75" customHeight="1" x14ac:dyDescent="0.25">
      <c r="B212" s="285"/>
      <c r="K212" s="49"/>
    </row>
    <row r="213" spans="1:13" ht="21.75" customHeight="1" x14ac:dyDescent="0.25">
      <c r="A213" s="49"/>
      <c r="B213" s="285"/>
    </row>
    <row r="214" spans="1:13" s="49" customFormat="1" ht="23.25" customHeight="1" x14ac:dyDescent="0.25">
      <c r="A214" s="47"/>
      <c r="B214" s="285"/>
      <c r="C214" s="47"/>
      <c r="D214" s="47"/>
      <c r="E214" s="47"/>
      <c r="F214" s="47"/>
      <c r="G214" s="47"/>
      <c r="H214" s="47"/>
      <c r="I214" s="189"/>
      <c r="J214" s="189"/>
      <c r="K214" s="47"/>
      <c r="L214" s="47"/>
      <c r="M214" s="243"/>
    </row>
    <row r="215" spans="1:13" ht="23.25" customHeight="1" x14ac:dyDescent="0.25"/>
    <row r="216" spans="1:13" ht="21.75" customHeight="1" x14ac:dyDescent="0.25"/>
    <row r="217" spans="1:13" ht="16.5" customHeight="1" x14ac:dyDescent="0.25"/>
    <row r="218" spans="1:13" ht="29.25" customHeight="1" x14ac:dyDescent="0.25"/>
    <row r="219" spans="1:13" ht="24.75" customHeight="1" x14ac:dyDescent="0.25"/>
    <row r="220" spans="1:13" ht="33" customHeight="1" x14ac:dyDescent="0.25"/>
    <row r="222" spans="1:13" ht="15" customHeight="1" x14ac:dyDescent="0.25"/>
    <row r="223" spans="1:13" ht="25.5" customHeight="1" x14ac:dyDescent="0.25"/>
  </sheetData>
  <sheetProtection formatCells="0" formatColumns="0" formatRows="0"/>
  <customSheetViews>
    <customSheetView guid="{11BDAACC-DDF1-47B0-9FE1-A15805971A82}" scale="60" showGridLines="0" zeroValues="0" hiddenColumns="1">
      <pane ySplit="5" topLeftCell="A6" activePane="bottomLeft" state="frozen"/>
      <selection pane="bottomLeft" activeCell="A177" sqref="A177:XFD177"/>
      <rowBreaks count="1" manualBreakCount="1">
        <brk id="59" max="16383" man="1"/>
      </rowBreaks>
      <pageMargins left="0.7" right="0.7" top="0.75" bottom="0.75" header="0.3" footer="0.3"/>
      <pageSetup scale="74" orientation="landscape" r:id="rId1"/>
    </customSheetView>
    <customSheetView guid="{73797778-4AE1-4A24-8DE4-DFCAC0798EB1}" scale="60" showGridLines="0" zeroValues="0" hiddenColumns="1">
      <pane ySplit="5" topLeftCell="A176" activePane="bottomLeft" state="frozen"/>
      <selection pane="bottomLeft" activeCell="D177" sqref="D177"/>
      <rowBreaks count="1" manualBreakCount="1">
        <brk id="59" max="16383" man="1"/>
      </rowBreaks>
      <pageMargins left="0.7" right="0.7" top="0.75" bottom="0.75" header="0.3" footer="0.3"/>
      <pageSetup scale="74" orientation="landscape" r:id="rId2"/>
    </customSheetView>
    <customSheetView guid="{2D97E3AB-8AA9-4AB9-90C0-BE74BE3A4AA6}" scale="70" showGridLines="0" zeroValues="0" hiddenColumns="1">
      <pane ySplit="5" topLeftCell="A6" activePane="bottomLeft" state="frozen"/>
      <selection pane="bottomLeft" activeCell="H8" sqref="H8"/>
      <rowBreaks count="1" manualBreakCount="1">
        <brk id="59" max="16383" man="1"/>
      </rowBreaks>
      <pageMargins left="0.7" right="0.7" top="0.75" bottom="0.75" header="0.3" footer="0.3"/>
      <pageSetup scale="74" orientation="landscape" r:id="rId3"/>
    </customSheetView>
    <customSheetView guid="{D10BAAA9-92CE-4851-971A-1182B1A51BBE}" scale="60" showGridLines="0" zeroValues="0" hiddenColumns="1">
      <pane ySplit="5" topLeftCell="A183" activePane="bottomLeft" state="frozen"/>
      <selection pane="bottomLeft" activeCell="K8" sqref="K8"/>
      <rowBreaks count="1" manualBreakCount="1">
        <brk id="59" max="16383" man="1"/>
      </rowBreaks>
      <pageMargins left="0.7" right="0.7" top="0.75" bottom="0.75" header="0.3" footer="0.3"/>
      <pageSetup scale="74" orientation="landscape" r:id="rId4"/>
    </customSheetView>
  </customSheetViews>
  <mergeCells count="33">
    <mergeCell ref="G197:G198"/>
    <mergeCell ref="H197:H198"/>
    <mergeCell ref="C206:D206"/>
    <mergeCell ref="B200:B214"/>
    <mergeCell ref="C196:H196"/>
    <mergeCell ref="C209:D209"/>
    <mergeCell ref="D197:D198"/>
    <mergeCell ref="C48:K48"/>
    <mergeCell ref="C49:K49"/>
    <mergeCell ref="C59:K59"/>
    <mergeCell ref="C69:K69"/>
    <mergeCell ref="C79:K79"/>
    <mergeCell ref="C90:K90"/>
    <mergeCell ref="C91:K91"/>
    <mergeCell ref="C101:K101"/>
    <mergeCell ref="C111:K111"/>
    <mergeCell ref="C121:K121"/>
    <mergeCell ref="C37:K37"/>
    <mergeCell ref="C6:K6"/>
    <mergeCell ref="B1:E1"/>
    <mergeCell ref="C17:K17"/>
    <mergeCell ref="C7:K7"/>
    <mergeCell ref="C27:K27"/>
    <mergeCell ref="B3:E3"/>
    <mergeCell ref="C189:C190"/>
    <mergeCell ref="G189:G190"/>
    <mergeCell ref="C132:K132"/>
    <mergeCell ref="C143:K143"/>
    <mergeCell ref="C133:K133"/>
    <mergeCell ref="C153:K153"/>
    <mergeCell ref="C188:D188"/>
    <mergeCell ref="C163:K163"/>
    <mergeCell ref="D189:D190"/>
  </mergeCells>
  <conditionalFormatting sqref="D205">
    <cfRule type="cellIs" dxfId="41" priority="47" operator="lessThan">
      <formula>0.15</formula>
    </cfRule>
  </conditionalFormatting>
  <conditionalFormatting sqref="D208">
    <cfRule type="cellIs" dxfId="40" priority="45" operator="lessThan">
      <formula>0.05</formula>
    </cfRule>
  </conditionalFormatting>
  <dataValidations xWindow="431" yWindow="475" count="6">
    <dataValidation allowBlank="1" showInputMessage="1" showErrorMessage="1" prompt="% Towards Gender Equality and Women's Empowerment Must be Higher than 15%_x000a_" sqref="D205:G205" xr:uid="{00000000-0002-0000-0100-000000000000}"/>
    <dataValidation allowBlank="1" showInputMessage="1" showErrorMessage="1" prompt="M&amp;E Budget Cannot be Less than 5%_x000a_" sqref="D208:G208" xr:uid="{00000000-0002-0000-0100-000001000000}"/>
    <dataValidation allowBlank="1" showInputMessage="1" showErrorMessage="1" prompt="Insert *text* description of Outcome here" sqref="C6:K6 C48:K48 C90:K90 C132:K132" xr:uid="{00000000-0002-0000-0100-000002000000}"/>
    <dataValidation allowBlank="1" showInputMessage="1" showErrorMessage="1" prompt="Insert *text* description of Output here" sqref="C7 C17 C27 C37 C49 C59 C69 C79 C91 C101 C111 C121 C133 C143 C153 C163" xr:uid="{00000000-0002-0000-0100-000003000000}"/>
    <dataValidation allowBlank="1" showInputMessage="1" showErrorMessage="1" prompt="Insert *text* description of Activity here" sqref="C164 C8 C28 C38 C18 C50 C70 C80 C60 C92 C112 C122 C134 C144 C154 C102" xr:uid="{00000000-0002-0000-0100-000004000000}"/>
    <dataValidation allowBlank="1" showErrorMessage="1" prompt="% Towards Gender Equality and Women's Empowerment Must be Higher than 15%_x000a_" sqref="D207:G207" xr:uid="{00000000-0002-0000-0100-000005000000}"/>
  </dataValidations>
  <pageMargins left="0.7" right="0.7" top="0.75" bottom="0.75" header="0.3" footer="0.3"/>
  <pageSetup scale="74" orientation="landscape" r:id="rId5"/>
  <rowBreaks count="1" manualBreakCount="1">
    <brk id="5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9"/>
  <sheetViews>
    <sheetView showGridLines="0" showZeros="0" tabSelected="1" topLeftCell="A196" zoomScaleNormal="100" workbookViewId="0">
      <selection activeCell="J215" sqref="J215"/>
    </sheetView>
  </sheetViews>
  <sheetFormatPr defaultColWidth="9.140625" defaultRowHeight="15.75" x14ac:dyDescent="0.25"/>
  <cols>
    <col min="1" max="1" width="4.42578125" style="63" customWidth="1"/>
    <col min="2" max="2" width="3.28515625" style="63" customWidth="1"/>
    <col min="3" max="3" width="51.42578125" style="63" customWidth="1"/>
    <col min="4" max="4" width="34.28515625" style="65" customWidth="1"/>
    <col min="5" max="5" width="35" style="65" hidden="1" customWidth="1"/>
    <col min="6" max="6" width="34" style="65" hidden="1" customWidth="1"/>
    <col min="7" max="7" width="25.7109375" style="63" customWidth="1"/>
    <col min="8" max="8" width="26" style="245" customWidth="1"/>
    <col min="9" max="9" width="16.85546875" style="63" customWidth="1"/>
    <col min="10" max="10" width="19.42578125" style="63" customWidth="1"/>
    <col min="11" max="11" width="19" style="63" customWidth="1"/>
    <col min="12" max="12" width="26" style="63" customWidth="1"/>
    <col min="13" max="13" width="21.140625" style="63" customWidth="1"/>
    <col min="14" max="14" width="7" style="67" customWidth="1"/>
    <col min="15" max="15" width="24.28515625" style="63" customWidth="1"/>
    <col min="16" max="16" width="26.42578125" style="63" customWidth="1"/>
    <col min="17" max="17" width="30.140625" style="63" customWidth="1"/>
    <col min="18" max="18" width="33" style="63" customWidth="1"/>
    <col min="19" max="20" width="22.7109375" style="63" customWidth="1"/>
    <col min="21" max="21" width="23.42578125" style="63" customWidth="1"/>
    <col min="22" max="22" width="32.140625" style="63" customWidth="1"/>
    <col min="23" max="23" width="9.140625" style="63"/>
    <col min="24" max="24" width="17.7109375" style="63" customWidth="1"/>
    <col min="25" max="25" width="26.42578125" style="63" customWidth="1"/>
    <col min="26" max="26" width="22.42578125" style="63" customWidth="1"/>
    <col min="27" max="27" width="29.7109375" style="63" customWidth="1"/>
    <col min="28" max="28" width="23.42578125" style="63" customWidth="1"/>
    <col min="29" max="29" width="18.42578125" style="63" customWidth="1"/>
    <col min="30" max="30" width="17.42578125" style="63" customWidth="1"/>
    <col min="31" max="31" width="25.140625" style="63" customWidth="1"/>
    <col min="32" max="16384" width="9.140625" style="63"/>
  </cols>
  <sheetData>
    <row r="1" spans="2:14" ht="24" customHeight="1" x14ac:dyDescent="0.25">
      <c r="H1" s="27"/>
      <c r="L1" s="27"/>
      <c r="M1" s="6"/>
      <c r="N1" s="63"/>
    </row>
    <row r="2" spans="2:14" ht="26.25" customHeight="1" x14ac:dyDescent="0.7">
      <c r="C2" s="273" t="s">
        <v>544</v>
      </c>
      <c r="D2" s="273"/>
      <c r="E2" s="273"/>
      <c r="F2" s="273"/>
      <c r="G2" s="45"/>
      <c r="H2" s="27"/>
      <c r="I2" s="46"/>
      <c r="L2" s="27"/>
      <c r="M2" s="6"/>
      <c r="N2" s="63"/>
    </row>
    <row r="3" spans="2:14" ht="15" customHeight="1" x14ac:dyDescent="0.25">
      <c r="C3" s="176" t="s">
        <v>561</v>
      </c>
      <c r="D3" s="47"/>
      <c r="E3" s="47"/>
      <c r="F3" s="47"/>
      <c r="G3" s="47"/>
      <c r="H3" s="27"/>
      <c r="I3" s="47"/>
      <c r="L3" s="27"/>
      <c r="M3" s="6"/>
      <c r="N3" s="63"/>
    </row>
    <row r="4" spans="2:14" ht="17.25" customHeight="1" x14ac:dyDescent="0.3">
      <c r="C4" s="277" t="s">
        <v>177</v>
      </c>
      <c r="D4" s="277"/>
      <c r="E4" s="277"/>
      <c r="F4" s="47"/>
      <c r="G4" s="47"/>
      <c r="H4" s="27"/>
      <c r="I4" s="47"/>
      <c r="L4" s="27"/>
      <c r="M4" s="6"/>
      <c r="N4" s="63"/>
    </row>
    <row r="5" spans="2:14" ht="13.5" customHeight="1" x14ac:dyDescent="0.25">
      <c r="C5" s="56"/>
      <c r="D5" s="56"/>
      <c r="E5" s="56"/>
      <c r="F5" s="56"/>
      <c r="H5" s="27"/>
      <c r="L5" s="27"/>
      <c r="M5" s="6"/>
      <c r="N5" s="63"/>
    </row>
    <row r="6" spans="2:14" ht="24" customHeight="1" x14ac:dyDescent="0.25">
      <c r="C6" s="56"/>
      <c r="D6" s="127" t="str">
        <f>'1) Budget Tables'!D5</f>
        <v>Recipient Organization</v>
      </c>
      <c r="E6" s="127" t="s">
        <v>178</v>
      </c>
      <c r="F6" s="127" t="s">
        <v>179</v>
      </c>
      <c r="G6" s="204" t="s">
        <v>62</v>
      </c>
      <c r="H6" s="27"/>
      <c r="L6" s="27"/>
      <c r="M6" s="6"/>
      <c r="N6" s="63"/>
    </row>
    <row r="7" spans="2:14" ht="24" customHeight="1" x14ac:dyDescent="0.25">
      <c r="B7" s="304" t="s">
        <v>187</v>
      </c>
      <c r="C7" s="304"/>
      <c r="D7" s="304"/>
      <c r="E7" s="304"/>
      <c r="F7" s="304"/>
      <c r="G7" s="304"/>
      <c r="H7" s="27" t="s">
        <v>627</v>
      </c>
      <c r="L7" s="27"/>
      <c r="M7" s="6"/>
      <c r="N7" s="63"/>
    </row>
    <row r="8" spans="2:14" ht="22.5" customHeight="1" x14ac:dyDescent="0.25">
      <c r="C8" s="304" t="s">
        <v>184</v>
      </c>
      <c r="D8" s="304"/>
      <c r="E8" s="304"/>
      <c r="F8" s="304"/>
      <c r="G8" s="304"/>
      <c r="L8" s="27"/>
      <c r="M8" s="6"/>
      <c r="N8" s="63"/>
    </row>
    <row r="9" spans="2:14" ht="24.75" customHeight="1" thickBot="1" x14ac:dyDescent="0.3">
      <c r="C9" s="75" t="s">
        <v>183</v>
      </c>
      <c r="D9" s="76">
        <f>'1) Budget Tables'!D16</f>
        <v>144537</v>
      </c>
      <c r="E9" s="76">
        <f>'1) Budget Tables'!E16</f>
        <v>0</v>
      </c>
      <c r="F9" s="76">
        <f>'1) Budget Tables'!F16</f>
        <v>0</v>
      </c>
      <c r="G9" s="77">
        <f>SUM(D9:F9)</f>
        <v>144537</v>
      </c>
      <c r="H9" s="27"/>
      <c r="L9" s="27"/>
      <c r="M9" s="6"/>
      <c r="N9" s="63"/>
    </row>
    <row r="10" spans="2:14" ht="21.75" customHeight="1" x14ac:dyDescent="0.25">
      <c r="C10" s="73" t="s">
        <v>10</v>
      </c>
      <c r="D10" s="229">
        <v>36818</v>
      </c>
      <c r="E10" s="112"/>
      <c r="F10" s="112"/>
      <c r="G10" s="74">
        <f t="shared" ref="G10:G17" si="0">SUM(D10:F10)</f>
        <v>36818</v>
      </c>
      <c r="H10" s="244">
        <f>'[1]Auxiliar Budget Tables'!V6</f>
        <v>11728.526073899216</v>
      </c>
      <c r="N10" s="63"/>
    </row>
    <row r="11" spans="2:14" x14ac:dyDescent="0.25">
      <c r="C11" s="61" t="s">
        <v>11</v>
      </c>
      <c r="D11" s="230"/>
      <c r="E11" s="24"/>
      <c r="F11" s="24"/>
      <c r="G11" s="72">
        <f t="shared" si="0"/>
        <v>0</v>
      </c>
      <c r="N11" s="63"/>
    </row>
    <row r="12" spans="2:14" ht="15.75" customHeight="1" x14ac:dyDescent="0.25">
      <c r="C12" s="61" t="s">
        <v>12</v>
      </c>
      <c r="D12" s="230"/>
      <c r="E12" s="113"/>
      <c r="F12" s="113"/>
      <c r="G12" s="72">
        <f t="shared" si="0"/>
        <v>0</v>
      </c>
      <c r="N12" s="63"/>
    </row>
    <row r="13" spans="2:14" x14ac:dyDescent="0.25">
      <c r="C13" s="62" t="s">
        <v>13</v>
      </c>
      <c r="D13" s="230">
        <v>200</v>
      </c>
      <c r="E13" s="113"/>
      <c r="F13" s="113"/>
      <c r="G13" s="72">
        <f t="shared" si="0"/>
        <v>200</v>
      </c>
      <c r="N13" s="63"/>
    </row>
    <row r="14" spans="2:14" x14ac:dyDescent="0.25">
      <c r="C14" s="61" t="s">
        <v>17</v>
      </c>
      <c r="D14" s="230"/>
      <c r="E14" s="113"/>
      <c r="F14" s="113"/>
      <c r="G14" s="72">
        <f t="shared" si="0"/>
        <v>0</v>
      </c>
      <c r="N14" s="63"/>
    </row>
    <row r="15" spans="2:14" ht="21.75" customHeight="1" x14ac:dyDescent="0.25">
      <c r="C15" s="61" t="s">
        <v>14</v>
      </c>
      <c r="D15" s="230">
        <v>100921</v>
      </c>
      <c r="E15" s="113"/>
      <c r="F15" s="113"/>
      <c r="G15" s="72">
        <f t="shared" si="0"/>
        <v>100921</v>
      </c>
      <c r="H15" s="245">
        <f>'[1]Auxiliar Budget Tables'!Z6</f>
        <v>1752.4944475291504</v>
      </c>
      <c r="N15" s="63"/>
    </row>
    <row r="16" spans="2:14" ht="21.75" customHeight="1" x14ac:dyDescent="0.25">
      <c r="C16" s="61" t="s">
        <v>182</v>
      </c>
      <c r="D16" s="230">
        <v>6598</v>
      </c>
      <c r="E16" s="113"/>
      <c r="F16" s="113"/>
      <c r="G16" s="72">
        <f t="shared" si="0"/>
        <v>6598</v>
      </c>
      <c r="H16" s="244">
        <f>'[1]Auxiliar Budget Tables'!AA6</f>
        <v>469.09067740144366</v>
      </c>
      <c r="N16" s="63"/>
    </row>
    <row r="17" spans="3:14" ht="15.75" customHeight="1" x14ac:dyDescent="0.25">
      <c r="C17" s="66" t="s">
        <v>185</v>
      </c>
      <c r="D17" s="78">
        <f>SUM(D10:D16)</f>
        <v>144537</v>
      </c>
      <c r="E17" s="78">
        <f>SUM(E10:E16)</f>
        <v>0</v>
      </c>
      <c r="F17" s="78">
        <f t="shared" ref="F17" si="1">SUM(F10:F16)</f>
        <v>0</v>
      </c>
      <c r="G17" s="151">
        <f t="shared" si="0"/>
        <v>144537</v>
      </c>
      <c r="H17" s="244">
        <f>SUM(H10:H16)</f>
        <v>13950.111198829811</v>
      </c>
      <c r="N17" s="63"/>
    </row>
    <row r="18" spans="3:14" s="65" customFormat="1" x14ac:dyDescent="0.25">
      <c r="C18" s="79"/>
      <c r="D18" s="80"/>
      <c r="E18" s="80"/>
      <c r="F18" s="80"/>
      <c r="G18" s="152"/>
      <c r="H18" s="246"/>
    </row>
    <row r="19" spans="3:14" x14ac:dyDescent="0.25">
      <c r="C19" s="304" t="s">
        <v>188</v>
      </c>
      <c r="D19" s="304"/>
      <c r="E19" s="304"/>
      <c r="F19" s="304"/>
      <c r="G19" s="304"/>
      <c r="N19" s="63"/>
    </row>
    <row r="20" spans="3:14" ht="27" customHeight="1" thickBot="1" x14ac:dyDescent="0.3">
      <c r="C20" s="75" t="s">
        <v>183</v>
      </c>
      <c r="D20" s="76">
        <f>'1) Budget Tables'!D26</f>
        <v>267575.59999999998</v>
      </c>
      <c r="E20" s="76">
        <f>'1) Budget Tables'!E26</f>
        <v>0</v>
      </c>
      <c r="F20" s="76">
        <f>'1) Budget Tables'!F26</f>
        <v>0</v>
      </c>
      <c r="G20" s="77">
        <f t="shared" ref="G20:G28" si="2">SUM(D20:F20)</f>
        <v>267575.59999999998</v>
      </c>
      <c r="N20" s="63"/>
    </row>
    <row r="21" spans="3:14" x14ac:dyDescent="0.25">
      <c r="C21" s="73" t="s">
        <v>10</v>
      </c>
      <c r="D21" s="229">
        <v>38612.6</v>
      </c>
      <c r="E21" s="112"/>
      <c r="F21" s="112"/>
      <c r="G21" s="74">
        <f t="shared" si="2"/>
        <v>38612.6</v>
      </c>
      <c r="H21" s="244">
        <f>'[1]Auxiliar Budget Tables'!V13</f>
        <v>12838.339610279192</v>
      </c>
      <c r="N21" s="63"/>
    </row>
    <row r="22" spans="3:14" x14ac:dyDescent="0.25">
      <c r="C22" s="61" t="s">
        <v>11</v>
      </c>
      <c r="D22" s="230"/>
      <c r="E22" s="24"/>
      <c r="F22" s="24"/>
      <c r="G22" s="72">
        <f t="shared" si="2"/>
        <v>0</v>
      </c>
      <c r="N22" s="63"/>
    </row>
    <row r="23" spans="3:14" ht="31.5" x14ac:dyDescent="0.25">
      <c r="C23" s="61" t="s">
        <v>12</v>
      </c>
      <c r="D23" s="230"/>
      <c r="E23" s="113"/>
      <c r="F23" s="113"/>
      <c r="G23" s="72">
        <f t="shared" si="2"/>
        <v>0</v>
      </c>
      <c r="N23" s="63"/>
    </row>
    <row r="24" spans="3:14" x14ac:dyDescent="0.25">
      <c r="C24" s="62" t="s">
        <v>13</v>
      </c>
      <c r="D24" s="230"/>
      <c r="E24" s="113"/>
      <c r="F24" s="113"/>
      <c r="G24" s="72">
        <f t="shared" si="2"/>
        <v>0</v>
      </c>
      <c r="N24" s="63"/>
    </row>
    <row r="25" spans="3:14" x14ac:dyDescent="0.25">
      <c r="C25" s="61" t="s">
        <v>17</v>
      </c>
      <c r="D25" s="230"/>
      <c r="E25" s="113"/>
      <c r="F25" s="113"/>
      <c r="G25" s="72">
        <f t="shared" si="2"/>
        <v>0</v>
      </c>
      <c r="N25" s="63"/>
    </row>
    <row r="26" spans="3:14" x14ac:dyDescent="0.25">
      <c r="C26" s="61" t="s">
        <v>14</v>
      </c>
      <c r="D26" s="230">
        <v>223107</v>
      </c>
      <c r="E26" s="113"/>
      <c r="F26" s="113"/>
      <c r="G26" s="72">
        <f t="shared" si="2"/>
        <v>223107</v>
      </c>
      <c r="H26" s="245">
        <f>'[1]Auxiliar Budget Tables'!Z13</f>
        <v>3181.7858911715712</v>
      </c>
      <c r="N26" s="63"/>
    </row>
    <row r="27" spans="3:14" x14ac:dyDescent="0.25">
      <c r="C27" s="61" t="s">
        <v>182</v>
      </c>
      <c r="D27" s="230">
        <v>5856</v>
      </c>
      <c r="E27" s="113"/>
      <c r="F27" s="113"/>
      <c r="G27" s="72">
        <f t="shared" si="2"/>
        <v>5856</v>
      </c>
      <c r="H27" s="244">
        <f>'[1]Auxiliar Budget Tables'!AA13</f>
        <v>1215.4627633994558</v>
      </c>
      <c r="N27" s="63"/>
    </row>
    <row r="28" spans="3:14" x14ac:dyDescent="0.25">
      <c r="C28" s="66" t="s">
        <v>185</v>
      </c>
      <c r="D28" s="78">
        <f t="shared" ref="D28:E28" si="3">SUM(D21:D27)</f>
        <v>267575.59999999998</v>
      </c>
      <c r="E28" s="78">
        <f t="shared" si="3"/>
        <v>0</v>
      </c>
      <c r="F28" s="78">
        <f t="shared" ref="F28" si="4">SUM(F21:F27)</f>
        <v>0</v>
      </c>
      <c r="G28" s="72">
        <f t="shared" si="2"/>
        <v>267575.59999999998</v>
      </c>
      <c r="H28" s="244">
        <f>SUM(H21:H27)</f>
        <v>17235.588264850219</v>
      </c>
      <c r="N28" s="63"/>
    </row>
    <row r="29" spans="3:14" s="65" customFormat="1" x14ac:dyDescent="0.25">
      <c r="C29" s="79"/>
      <c r="D29" s="80"/>
      <c r="E29" s="80"/>
      <c r="F29" s="80"/>
      <c r="G29" s="81"/>
      <c r="H29" s="246"/>
    </row>
    <row r="30" spans="3:14" x14ac:dyDescent="0.25">
      <c r="C30" s="296" t="s">
        <v>189</v>
      </c>
      <c r="D30" s="297"/>
      <c r="E30" s="297"/>
      <c r="F30" s="297"/>
      <c r="G30" s="298"/>
      <c r="N30" s="63"/>
    </row>
    <row r="31" spans="3:14" ht="21.75" customHeight="1" thickBot="1" x14ac:dyDescent="0.3">
      <c r="C31" s="75" t="s">
        <v>183</v>
      </c>
      <c r="D31" s="76">
        <f>'1) Budget Tables'!D36</f>
        <v>0</v>
      </c>
      <c r="E31" s="76">
        <f>'1) Budget Tables'!E36</f>
        <v>0</v>
      </c>
      <c r="F31" s="76">
        <f>'1) Budget Tables'!F36</f>
        <v>0</v>
      </c>
      <c r="G31" s="77">
        <f t="shared" ref="G31:G39" si="5">SUM(D31:F31)</f>
        <v>0</v>
      </c>
      <c r="N31" s="63"/>
    </row>
    <row r="32" spans="3:14" x14ac:dyDescent="0.25">
      <c r="C32" s="73" t="s">
        <v>10</v>
      </c>
      <c r="D32" s="111"/>
      <c r="E32" s="112"/>
      <c r="F32" s="112"/>
      <c r="G32" s="74">
        <f t="shared" si="5"/>
        <v>0</v>
      </c>
      <c r="N32" s="63"/>
    </row>
    <row r="33" spans="3:14" s="65" customFormat="1" ht="15.75" customHeight="1" x14ac:dyDescent="0.25">
      <c r="C33" s="61" t="s">
        <v>11</v>
      </c>
      <c r="D33" s="113"/>
      <c r="E33" s="24"/>
      <c r="F33" s="24"/>
      <c r="G33" s="72">
        <f t="shared" si="5"/>
        <v>0</v>
      </c>
      <c r="H33" s="246"/>
    </row>
    <row r="34" spans="3:14" s="65" customFormat="1" ht="31.5" x14ac:dyDescent="0.25">
      <c r="C34" s="61" t="s">
        <v>12</v>
      </c>
      <c r="D34" s="113"/>
      <c r="E34" s="113"/>
      <c r="F34" s="113"/>
      <c r="G34" s="72">
        <f t="shared" si="5"/>
        <v>0</v>
      </c>
      <c r="H34" s="246"/>
    </row>
    <row r="35" spans="3:14" s="65" customFormat="1" x14ac:dyDescent="0.25">
      <c r="C35" s="62" t="s">
        <v>13</v>
      </c>
      <c r="D35" s="113"/>
      <c r="E35" s="113"/>
      <c r="F35" s="113"/>
      <c r="G35" s="72">
        <f t="shared" si="5"/>
        <v>0</v>
      </c>
      <c r="H35" s="246"/>
    </row>
    <row r="36" spans="3:14" x14ac:dyDescent="0.25">
      <c r="C36" s="61" t="s">
        <v>17</v>
      </c>
      <c r="D36" s="113"/>
      <c r="E36" s="113"/>
      <c r="F36" s="113"/>
      <c r="G36" s="72">
        <f t="shared" si="5"/>
        <v>0</v>
      </c>
      <c r="N36" s="63"/>
    </row>
    <row r="37" spans="3:14" x14ac:dyDescent="0.25">
      <c r="C37" s="61" t="s">
        <v>14</v>
      </c>
      <c r="D37" s="113"/>
      <c r="E37" s="113"/>
      <c r="F37" s="113"/>
      <c r="G37" s="72">
        <f t="shared" si="5"/>
        <v>0</v>
      </c>
      <c r="N37" s="63"/>
    </row>
    <row r="38" spans="3:14" x14ac:dyDescent="0.25">
      <c r="C38" s="61" t="s">
        <v>182</v>
      </c>
      <c r="D38" s="113"/>
      <c r="E38" s="113"/>
      <c r="F38" s="113"/>
      <c r="G38" s="72">
        <f t="shared" si="5"/>
        <v>0</v>
      </c>
      <c r="N38" s="63"/>
    </row>
    <row r="39" spans="3:14" x14ac:dyDescent="0.25">
      <c r="C39" s="66" t="s">
        <v>185</v>
      </c>
      <c r="D39" s="78">
        <f t="shared" ref="D39:E39" si="6">SUM(D32:D38)</f>
        <v>0</v>
      </c>
      <c r="E39" s="78">
        <f t="shared" si="6"/>
        <v>0</v>
      </c>
      <c r="F39" s="78">
        <f t="shared" ref="F39" si="7">SUM(F32:F38)</f>
        <v>0</v>
      </c>
      <c r="G39" s="72">
        <f t="shared" si="5"/>
        <v>0</v>
      </c>
      <c r="N39" s="63"/>
    </row>
    <row r="40" spans="3:14" s="65" customFormat="1" x14ac:dyDescent="0.25">
      <c r="C40" s="79"/>
      <c r="D40" s="80"/>
      <c r="E40" s="80"/>
      <c r="F40" s="80"/>
      <c r="G40" s="81"/>
      <c r="H40" s="246"/>
    </row>
    <row r="41" spans="3:14" x14ac:dyDescent="0.25">
      <c r="C41" s="296" t="s">
        <v>190</v>
      </c>
      <c r="D41" s="297"/>
      <c r="E41" s="297"/>
      <c r="F41" s="297"/>
      <c r="G41" s="298"/>
      <c r="N41" s="63"/>
    </row>
    <row r="42" spans="3:14" ht="20.25" customHeight="1" thickBot="1" x14ac:dyDescent="0.3">
      <c r="C42" s="75" t="s">
        <v>183</v>
      </c>
      <c r="D42" s="76">
        <f>'1) Budget Tables'!D46</f>
        <v>0</v>
      </c>
      <c r="E42" s="76">
        <f>'1) Budget Tables'!E46</f>
        <v>0</v>
      </c>
      <c r="F42" s="76">
        <f>'1) Budget Tables'!F46</f>
        <v>0</v>
      </c>
      <c r="G42" s="77">
        <f t="shared" ref="G42:G50" si="8">SUM(D42:F42)</f>
        <v>0</v>
      </c>
      <c r="N42" s="63"/>
    </row>
    <row r="43" spans="3:14" x14ac:dyDescent="0.25">
      <c r="C43" s="73" t="s">
        <v>10</v>
      </c>
      <c r="D43" s="111"/>
      <c r="E43" s="112"/>
      <c r="F43" s="112"/>
      <c r="G43" s="74">
        <f t="shared" si="8"/>
        <v>0</v>
      </c>
      <c r="N43" s="63"/>
    </row>
    <row r="44" spans="3:14" ht="15.75" customHeight="1" x14ac:dyDescent="0.25">
      <c r="C44" s="61" t="s">
        <v>11</v>
      </c>
      <c r="D44" s="113"/>
      <c r="E44" s="24"/>
      <c r="F44" s="24"/>
      <c r="G44" s="72">
        <f t="shared" si="8"/>
        <v>0</v>
      </c>
      <c r="N44" s="63"/>
    </row>
    <row r="45" spans="3:14" ht="32.25" customHeight="1" x14ac:dyDescent="0.25">
      <c r="C45" s="61" t="s">
        <v>12</v>
      </c>
      <c r="D45" s="113"/>
      <c r="E45" s="113"/>
      <c r="F45" s="113"/>
      <c r="G45" s="72">
        <f t="shared" si="8"/>
        <v>0</v>
      </c>
      <c r="N45" s="63"/>
    </row>
    <row r="46" spans="3:14" s="65" customFormat="1" x14ac:dyDescent="0.25">
      <c r="C46" s="62" t="s">
        <v>13</v>
      </c>
      <c r="D46" s="113"/>
      <c r="E46" s="113"/>
      <c r="F46" s="113"/>
      <c r="G46" s="72">
        <f t="shared" si="8"/>
        <v>0</v>
      </c>
      <c r="H46" s="246"/>
    </row>
    <row r="47" spans="3:14" x14ac:dyDescent="0.25">
      <c r="C47" s="61" t="s">
        <v>17</v>
      </c>
      <c r="D47" s="113"/>
      <c r="E47" s="113"/>
      <c r="F47" s="113"/>
      <c r="G47" s="72">
        <f t="shared" si="8"/>
        <v>0</v>
      </c>
      <c r="N47" s="63"/>
    </row>
    <row r="48" spans="3:14" x14ac:dyDescent="0.25">
      <c r="C48" s="61" t="s">
        <v>14</v>
      </c>
      <c r="D48" s="113"/>
      <c r="E48" s="113"/>
      <c r="F48" s="113"/>
      <c r="G48" s="72">
        <f t="shared" si="8"/>
        <v>0</v>
      </c>
      <c r="N48" s="63"/>
    </row>
    <row r="49" spans="2:14" x14ac:dyDescent="0.25">
      <c r="C49" s="61" t="s">
        <v>182</v>
      </c>
      <c r="D49" s="113"/>
      <c r="E49" s="113"/>
      <c r="F49" s="113"/>
      <c r="G49" s="72">
        <f t="shared" si="8"/>
        <v>0</v>
      </c>
      <c r="N49" s="63"/>
    </row>
    <row r="50" spans="2:14" ht="21" customHeight="1" x14ac:dyDescent="0.25">
      <c r="C50" s="66" t="s">
        <v>185</v>
      </c>
      <c r="D50" s="78">
        <f t="shared" ref="D50:E50" si="9">SUM(D43:D49)</f>
        <v>0</v>
      </c>
      <c r="E50" s="78">
        <f t="shared" si="9"/>
        <v>0</v>
      </c>
      <c r="F50" s="78">
        <f t="shared" ref="F50" si="10">SUM(F43:F49)</f>
        <v>0</v>
      </c>
      <c r="G50" s="72">
        <f t="shared" si="8"/>
        <v>0</v>
      </c>
      <c r="N50" s="63"/>
    </row>
    <row r="51" spans="2:14" s="65" customFormat="1" ht="22.5" customHeight="1" x14ac:dyDescent="0.25">
      <c r="C51" s="82"/>
      <c r="D51" s="80"/>
      <c r="E51" s="80"/>
      <c r="F51" s="80"/>
      <c r="G51" s="81"/>
      <c r="H51" s="246"/>
    </row>
    <row r="52" spans="2:14" x14ac:dyDescent="0.25">
      <c r="B52" s="296" t="s">
        <v>191</v>
      </c>
      <c r="C52" s="297"/>
      <c r="D52" s="297"/>
      <c r="E52" s="297"/>
      <c r="F52" s="297"/>
      <c r="G52" s="298"/>
      <c r="N52" s="63"/>
    </row>
    <row r="53" spans="2:14" x14ac:dyDescent="0.25">
      <c r="C53" s="296" t="s">
        <v>192</v>
      </c>
      <c r="D53" s="297"/>
      <c r="E53" s="297"/>
      <c r="F53" s="297"/>
      <c r="G53" s="298"/>
      <c r="N53" s="63"/>
    </row>
    <row r="54" spans="2:14" ht="24" customHeight="1" thickBot="1" x14ac:dyDescent="0.3">
      <c r="C54" s="75" t="s">
        <v>183</v>
      </c>
      <c r="D54" s="76">
        <f>'1) Budget Tables'!D58</f>
        <v>155626.6</v>
      </c>
      <c r="E54" s="76">
        <f>'1) Budget Tables'!E58</f>
        <v>0</v>
      </c>
      <c r="F54" s="76">
        <f>'1) Budget Tables'!F58</f>
        <v>0</v>
      </c>
      <c r="G54" s="77">
        <f>SUM(D54:F54)</f>
        <v>155626.6</v>
      </c>
      <c r="N54" s="63"/>
    </row>
    <row r="55" spans="2:14" ht="15.75" customHeight="1" x14ac:dyDescent="0.25">
      <c r="C55" s="73" t="s">
        <v>10</v>
      </c>
      <c r="D55" s="229">
        <v>31249.599999999999</v>
      </c>
      <c r="E55" s="112"/>
      <c r="F55" s="112"/>
      <c r="G55" s="74">
        <f t="shared" ref="G55:G62" si="11">SUM(D55:F55)</f>
        <v>31249.599999999999</v>
      </c>
      <c r="H55" s="245">
        <f>'[1]Auxiliar Budget Tables'!V20</f>
        <v>3839.8615626607479</v>
      </c>
      <c r="N55" s="63"/>
    </row>
    <row r="56" spans="2:14" ht="15.75" customHeight="1" x14ac:dyDescent="0.25">
      <c r="C56" s="61" t="s">
        <v>11</v>
      </c>
      <c r="D56" s="230"/>
      <c r="E56" s="24"/>
      <c r="F56" s="24"/>
      <c r="G56" s="72">
        <f t="shared" si="11"/>
        <v>0</v>
      </c>
      <c r="N56" s="63"/>
    </row>
    <row r="57" spans="2:14" ht="15.75" customHeight="1" x14ac:dyDescent="0.25">
      <c r="C57" s="61" t="s">
        <v>12</v>
      </c>
      <c r="D57" s="230"/>
      <c r="E57" s="113"/>
      <c r="F57" s="113"/>
      <c r="G57" s="72">
        <f t="shared" si="11"/>
        <v>0</v>
      </c>
      <c r="N57" s="63"/>
    </row>
    <row r="58" spans="2:14" ht="18.75" customHeight="1" x14ac:dyDescent="0.25">
      <c r="C58" s="62" t="s">
        <v>13</v>
      </c>
      <c r="D58" s="230"/>
      <c r="E58" s="113"/>
      <c r="F58" s="113"/>
      <c r="G58" s="72">
        <f t="shared" si="11"/>
        <v>0</v>
      </c>
      <c r="N58" s="63"/>
    </row>
    <row r="59" spans="2:14" x14ac:dyDescent="0.25">
      <c r="C59" s="61" t="s">
        <v>17</v>
      </c>
      <c r="D59" s="230"/>
      <c r="E59" s="113"/>
      <c r="F59" s="113"/>
      <c r="G59" s="72">
        <f t="shared" si="11"/>
        <v>0</v>
      </c>
      <c r="N59" s="63"/>
    </row>
    <row r="60" spans="2:14" s="65" customFormat="1" ht="21.75" customHeight="1" x14ac:dyDescent="0.25">
      <c r="B60" s="63"/>
      <c r="C60" s="61" t="s">
        <v>14</v>
      </c>
      <c r="D60" s="230">
        <v>119693</v>
      </c>
      <c r="E60" s="113"/>
      <c r="F60" s="113"/>
      <c r="G60" s="72">
        <f t="shared" si="11"/>
        <v>119693</v>
      </c>
      <c r="H60" s="246">
        <f>'[1]Auxiliar Budget Tables'!Z20</f>
        <v>0</v>
      </c>
    </row>
    <row r="61" spans="2:14" s="65" customFormat="1" x14ac:dyDescent="0.25">
      <c r="B61" s="63"/>
      <c r="C61" s="61" t="s">
        <v>182</v>
      </c>
      <c r="D61" s="230">
        <v>4684</v>
      </c>
      <c r="E61" s="113"/>
      <c r="F61" s="113"/>
      <c r="G61" s="72">
        <f t="shared" si="11"/>
        <v>4684</v>
      </c>
      <c r="H61" s="246">
        <f>'[1]Auxiliar Budget Tables'!AA20</f>
        <v>0</v>
      </c>
    </row>
    <row r="62" spans="2:14" x14ac:dyDescent="0.25">
      <c r="C62" s="66" t="s">
        <v>185</v>
      </c>
      <c r="D62" s="78">
        <f>SUM(D55:D61)</f>
        <v>155626.6</v>
      </c>
      <c r="E62" s="78">
        <f>SUM(E55:E61)</f>
        <v>0</v>
      </c>
      <c r="F62" s="78">
        <f t="shared" ref="F62" si="12">SUM(F55:F61)</f>
        <v>0</v>
      </c>
      <c r="G62" s="72">
        <f t="shared" si="11"/>
        <v>155626.6</v>
      </c>
      <c r="H62" s="245">
        <f>SUM(H55:H61)</f>
        <v>3839.8615626607479</v>
      </c>
      <c r="N62" s="63"/>
    </row>
    <row r="63" spans="2:14" s="65" customFormat="1" x14ac:dyDescent="0.25">
      <c r="C63" s="79"/>
      <c r="D63" s="80"/>
      <c r="E63" s="80"/>
      <c r="F63" s="80"/>
      <c r="G63" s="81"/>
      <c r="H63" s="246"/>
    </row>
    <row r="64" spans="2:14" x14ac:dyDescent="0.25">
      <c r="B64" s="65"/>
      <c r="C64" s="296" t="s">
        <v>73</v>
      </c>
      <c r="D64" s="297"/>
      <c r="E64" s="297"/>
      <c r="F64" s="297"/>
      <c r="G64" s="298"/>
      <c r="N64" s="63"/>
    </row>
    <row r="65" spans="2:14" ht="21.75" customHeight="1" thickBot="1" x14ac:dyDescent="0.3">
      <c r="C65" s="75" t="s">
        <v>183</v>
      </c>
      <c r="D65" s="76">
        <f>'1) Budget Tables'!D68</f>
        <v>191793</v>
      </c>
      <c r="E65" s="76">
        <f>'1) Budget Tables'!E68</f>
        <v>0</v>
      </c>
      <c r="F65" s="76">
        <f>'1) Budget Tables'!F68</f>
        <v>0</v>
      </c>
      <c r="G65" s="77">
        <f t="shared" ref="G65:G73" si="13">SUM(D65:F65)</f>
        <v>191793</v>
      </c>
      <c r="N65" s="63"/>
    </row>
    <row r="66" spans="2:14" ht="15.75" customHeight="1" x14ac:dyDescent="0.25">
      <c r="C66" s="73" t="s">
        <v>10</v>
      </c>
      <c r="D66" s="229">
        <v>44181</v>
      </c>
      <c r="E66" s="112"/>
      <c r="F66" s="112"/>
      <c r="G66" s="74">
        <f t="shared" si="13"/>
        <v>44181</v>
      </c>
      <c r="H66" s="244">
        <f>'[1]Auxiliar Budget Tables'!V26</f>
        <v>22339.27399069578</v>
      </c>
      <c r="N66" s="63"/>
    </row>
    <row r="67" spans="2:14" ht="15.75" customHeight="1" x14ac:dyDescent="0.25">
      <c r="C67" s="61" t="s">
        <v>11</v>
      </c>
      <c r="D67" s="230"/>
      <c r="E67" s="24"/>
      <c r="F67" s="24"/>
      <c r="G67" s="72">
        <f t="shared" si="13"/>
        <v>0</v>
      </c>
      <c r="N67" s="63"/>
    </row>
    <row r="68" spans="2:14" ht="15.75" customHeight="1" x14ac:dyDescent="0.25">
      <c r="C68" s="61" t="s">
        <v>12</v>
      </c>
      <c r="D68" s="230">
        <v>1096</v>
      </c>
      <c r="E68" s="113"/>
      <c r="F68" s="113"/>
      <c r="G68" s="72">
        <f t="shared" si="13"/>
        <v>1096</v>
      </c>
      <c r="H68" s="244">
        <f>'[1]Auxiliar Budget Tables'!W26</f>
        <v>1097.2222222222222</v>
      </c>
      <c r="N68" s="63"/>
    </row>
    <row r="69" spans="2:14" x14ac:dyDescent="0.25">
      <c r="C69" s="62" t="s">
        <v>13</v>
      </c>
      <c r="D69" s="230"/>
      <c r="E69" s="113"/>
      <c r="F69" s="113"/>
      <c r="G69" s="72">
        <f t="shared" si="13"/>
        <v>0</v>
      </c>
      <c r="N69" s="63"/>
    </row>
    <row r="70" spans="2:14" x14ac:dyDescent="0.25">
      <c r="C70" s="61" t="s">
        <v>17</v>
      </c>
      <c r="D70" s="230"/>
      <c r="E70" s="113"/>
      <c r="F70" s="113"/>
      <c r="G70" s="72">
        <f t="shared" si="13"/>
        <v>0</v>
      </c>
      <c r="N70" s="63"/>
    </row>
    <row r="71" spans="2:14" x14ac:dyDescent="0.25">
      <c r="C71" s="61" t="s">
        <v>14</v>
      </c>
      <c r="D71" s="230">
        <v>140586</v>
      </c>
      <c r="E71" s="113"/>
      <c r="F71" s="113"/>
      <c r="G71" s="72">
        <f t="shared" si="13"/>
        <v>140586</v>
      </c>
      <c r="H71" s="245">
        <f>'[1]Auxiliar Budget Tables'!Z26</f>
        <v>18648.06111111111</v>
      </c>
      <c r="N71" s="63"/>
    </row>
    <row r="72" spans="2:14" x14ac:dyDescent="0.25">
      <c r="C72" s="61" t="s">
        <v>182</v>
      </c>
      <c r="D72" s="230">
        <v>5930</v>
      </c>
      <c r="E72" s="113"/>
      <c r="F72" s="113"/>
      <c r="G72" s="72">
        <f t="shared" si="13"/>
        <v>5930</v>
      </c>
      <c r="H72" s="244">
        <f>'[1]Auxiliar Budget Tables'!AA26</f>
        <v>1930.7941678999305</v>
      </c>
      <c r="N72" s="63"/>
    </row>
    <row r="73" spans="2:14" x14ac:dyDescent="0.25">
      <c r="C73" s="66" t="s">
        <v>185</v>
      </c>
      <c r="D73" s="78">
        <f t="shared" ref="D73:E73" si="14">SUM(D66:D72)</f>
        <v>191793</v>
      </c>
      <c r="E73" s="78">
        <f t="shared" si="14"/>
        <v>0</v>
      </c>
      <c r="F73" s="78">
        <f t="shared" ref="F73" si="15">SUM(F66:F72)</f>
        <v>0</v>
      </c>
      <c r="G73" s="72">
        <f t="shared" si="13"/>
        <v>191793</v>
      </c>
      <c r="H73" s="244">
        <f>SUM(H66:H72)</f>
        <v>44015.351491929046</v>
      </c>
      <c r="N73" s="63"/>
    </row>
    <row r="74" spans="2:14" s="65" customFormat="1" x14ac:dyDescent="0.25">
      <c r="C74" s="79"/>
      <c r="D74" s="80"/>
      <c r="E74" s="80"/>
      <c r="F74" s="80"/>
      <c r="G74" s="81"/>
      <c r="H74" s="246"/>
    </row>
    <row r="75" spans="2:14" x14ac:dyDescent="0.25">
      <c r="C75" s="296" t="s">
        <v>82</v>
      </c>
      <c r="D75" s="297"/>
      <c r="E75" s="297"/>
      <c r="F75" s="297"/>
      <c r="G75" s="298"/>
      <c r="N75" s="63"/>
    </row>
    <row r="76" spans="2:14" ht="21.75" customHeight="1" thickBot="1" x14ac:dyDescent="0.3">
      <c r="B76" s="65"/>
      <c r="C76" s="75" t="s">
        <v>183</v>
      </c>
      <c r="D76" s="76">
        <f>'1) Budget Tables'!D78</f>
        <v>0</v>
      </c>
      <c r="E76" s="76">
        <f>'1) Budget Tables'!E78</f>
        <v>0</v>
      </c>
      <c r="F76" s="76">
        <f>'1) Budget Tables'!F78</f>
        <v>0</v>
      </c>
      <c r="G76" s="77">
        <f t="shared" ref="G76:G84" si="16">SUM(D76:F76)</f>
        <v>0</v>
      </c>
      <c r="N76" s="63"/>
    </row>
    <row r="77" spans="2:14" ht="18" customHeight="1" x14ac:dyDescent="0.25">
      <c r="C77" s="73" t="s">
        <v>10</v>
      </c>
      <c r="D77" s="111"/>
      <c r="E77" s="112"/>
      <c r="F77" s="112"/>
      <c r="G77" s="74">
        <f t="shared" si="16"/>
        <v>0</v>
      </c>
      <c r="N77" s="63"/>
    </row>
    <row r="78" spans="2:14" ht="15.75" customHeight="1" x14ac:dyDescent="0.25">
      <c r="C78" s="61" t="s">
        <v>11</v>
      </c>
      <c r="D78" s="113"/>
      <c r="E78" s="24"/>
      <c r="F78" s="24"/>
      <c r="G78" s="72">
        <f t="shared" si="16"/>
        <v>0</v>
      </c>
      <c r="N78" s="63"/>
    </row>
    <row r="79" spans="2:14" s="65" customFormat="1" ht="15.75" customHeight="1" x14ac:dyDescent="0.25">
      <c r="B79" s="63"/>
      <c r="C79" s="61" t="s">
        <v>12</v>
      </c>
      <c r="D79" s="113"/>
      <c r="E79" s="113"/>
      <c r="F79" s="113"/>
      <c r="G79" s="72">
        <f t="shared" si="16"/>
        <v>0</v>
      </c>
      <c r="H79" s="246"/>
    </row>
    <row r="80" spans="2:14" x14ac:dyDescent="0.25">
      <c r="B80" s="65"/>
      <c r="C80" s="62" t="s">
        <v>13</v>
      </c>
      <c r="D80" s="113"/>
      <c r="E80" s="113"/>
      <c r="F80" s="113"/>
      <c r="G80" s="72">
        <f t="shared" si="16"/>
        <v>0</v>
      </c>
      <c r="N80" s="63"/>
    </row>
    <row r="81" spans="2:14" x14ac:dyDescent="0.25">
      <c r="B81" s="65"/>
      <c r="C81" s="61" t="s">
        <v>17</v>
      </c>
      <c r="D81" s="113"/>
      <c r="E81" s="113"/>
      <c r="F81" s="113"/>
      <c r="G81" s="72">
        <f t="shared" si="16"/>
        <v>0</v>
      </c>
      <c r="N81" s="63"/>
    </row>
    <row r="82" spans="2:14" x14ac:dyDescent="0.25">
      <c r="B82" s="65"/>
      <c r="C82" s="61" t="s">
        <v>14</v>
      </c>
      <c r="D82" s="113"/>
      <c r="E82" s="113"/>
      <c r="F82" s="113"/>
      <c r="G82" s="72">
        <f t="shared" si="16"/>
        <v>0</v>
      </c>
      <c r="N82" s="63"/>
    </row>
    <row r="83" spans="2:14" x14ac:dyDescent="0.25">
      <c r="C83" s="61" t="s">
        <v>182</v>
      </c>
      <c r="D83" s="113"/>
      <c r="E83" s="113"/>
      <c r="F83" s="113"/>
      <c r="G83" s="72">
        <f t="shared" si="16"/>
        <v>0</v>
      </c>
      <c r="N83" s="63"/>
    </row>
    <row r="84" spans="2:14" x14ac:dyDescent="0.25">
      <c r="C84" s="66" t="s">
        <v>185</v>
      </c>
      <c r="D84" s="78">
        <f t="shared" ref="D84:E84" si="17">SUM(D77:D83)</f>
        <v>0</v>
      </c>
      <c r="E84" s="78">
        <f t="shared" si="17"/>
        <v>0</v>
      </c>
      <c r="F84" s="78">
        <f t="shared" ref="F84" si="18">SUM(F77:F83)</f>
        <v>0</v>
      </c>
      <c r="G84" s="72">
        <f t="shared" si="16"/>
        <v>0</v>
      </c>
      <c r="N84" s="63"/>
    </row>
    <row r="85" spans="2:14" s="65" customFormat="1" x14ac:dyDescent="0.25">
      <c r="C85" s="79"/>
      <c r="D85" s="80"/>
      <c r="E85" s="80"/>
      <c r="F85" s="80"/>
      <c r="G85" s="81"/>
      <c r="H85" s="246"/>
    </row>
    <row r="86" spans="2:14" x14ac:dyDescent="0.25">
      <c r="C86" s="296" t="s">
        <v>99</v>
      </c>
      <c r="D86" s="297"/>
      <c r="E86" s="297"/>
      <c r="F86" s="297"/>
      <c r="G86" s="298"/>
      <c r="N86" s="63"/>
    </row>
    <row r="87" spans="2:14" ht="21.75" customHeight="1" thickBot="1" x14ac:dyDescent="0.3">
      <c r="C87" s="75" t="s">
        <v>183</v>
      </c>
      <c r="D87" s="76">
        <f>'1) Budget Tables'!D88</f>
        <v>0</v>
      </c>
      <c r="E87" s="76">
        <f>'1) Budget Tables'!E88</f>
        <v>0</v>
      </c>
      <c r="F87" s="76">
        <f>'1) Budget Tables'!F88</f>
        <v>0</v>
      </c>
      <c r="G87" s="77">
        <f t="shared" ref="G87:G95" si="19">SUM(D87:F87)</f>
        <v>0</v>
      </c>
      <c r="N87" s="63"/>
    </row>
    <row r="88" spans="2:14" ht="15.75" customHeight="1" x14ac:dyDescent="0.25">
      <c r="C88" s="73" t="s">
        <v>10</v>
      </c>
      <c r="D88" s="111"/>
      <c r="E88" s="112"/>
      <c r="F88" s="112"/>
      <c r="G88" s="74">
        <f t="shared" si="19"/>
        <v>0</v>
      </c>
      <c r="N88" s="63"/>
    </row>
    <row r="89" spans="2:14" ht="15.75" customHeight="1" x14ac:dyDescent="0.25">
      <c r="B89" s="65"/>
      <c r="C89" s="61" t="s">
        <v>11</v>
      </c>
      <c r="D89" s="113"/>
      <c r="E89" s="24"/>
      <c r="F89" s="24"/>
      <c r="G89" s="72">
        <f t="shared" si="19"/>
        <v>0</v>
      </c>
      <c r="N89" s="63"/>
    </row>
    <row r="90" spans="2:14" ht="15.75" customHeight="1" x14ac:dyDescent="0.25">
      <c r="C90" s="61" t="s">
        <v>12</v>
      </c>
      <c r="D90" s="113"/>
      <c r="E90" s="113"/>
      <c r="F90" s="113"/>
      <c r="G90" s="72">
        <f t="shared" si="19"/>
        <v>0</v>
      </c>
      <c r="N90" s="63"/>
    </row>
    <row r="91" spans="2:14" x14ac:dyDescent="0.25">
      <c r="C91" s="62" t="s">
        <v>13</v>
      </c>
      <c r="D91" s="113"/>
      <c r="E91" s="113"/>
      <c r="F91" s="113"/>
      <c r="G91" s="72">
        <f t="shared" si="19"/>
        <v>0</v>
      </c>
      <c r="N91" s="63"/>
    </row>
    <row r="92" spans="2:14" x14ac:dyDescent="0.25">
      <c r="C92" s="61" t="s">
        <v>17</v>
      </c>
      <c r="D92" s="113"/>
      <c r="E92" s="113"/>
      <c r="F92" s="113"/>
      <c r="G92" s="72">
        <f t="shared" si="19"/>
        <v>0</v>
      </c>
      <c r="N92" s="63"/>
    </row>
    <row r="93" spans="2:14" ht="25.5" customHeight="1" x14ac:dyDescent="0.25">
      <c r="C93" s="61" t="s">
        <v>14</v>
      </c>
      <c r="D93" s="113"/>
      <c r="E93" s="113"/>
      <c r="F93" s="113"/>
      <c r="G93" s="72">
        <f t="shared" si="19"/>
        <v>0</v>
      </c>
      <c r="N93" s="63"/>
    </row>
    <row r="94" spans="2:14" x14ac:dyDescent="0.25">
      <c r="B94" s="65"/>
      <c r="C94" s="61" t="s">
        <v>182</v>
      </c>
      <c r="D94" s="113"/>
      <c r="E94" s="113"/>
      <c r="F94" s="113"/>
      <c r="G94" s="72">
        <f t="shared" si="19"/>
        <v>0</v>
      </c>
      <c r="N94" s="63"/>
    </row>
    <row r="95" spans="2:14" ht="15.75" customHeight="1" x14ac:dyDescent="0.25">
      <c r="C95" s="66" t="s">
        <v>185</v>
      </c>
      <c r="D95" s="78">
        <f t="shared" ref="D95:E95" si="20">SUM(D88:D94)</f>
        <v>0</v>
      </c>
      <c r="E95" s="78">
        <f t="shared" si="20"/>
        <v>0</v>
      </c>
      <c r="F95" s="78">
        <f t="shared" ref="F95" si="21">SUM(F88:F94)</f>
        <v>0</v>
      </c>
      <c r="G95" s="72">
        <f t="shared" si="19"/>
        <v>0</v>
      </c>
      <c r="N95" s="63"/>
    </row>
    <row r="96" spans="2:14" ht="25.5" customHeight="1" x14ac:dyDescent="0.25">
      <c r="D96" s="67"/>
      <c r="E96" s="67"/>
      <c r="F96" s="67"/>
      <c r="G96" s="67"/>
      <c r="N96" s="63"/>
    </row>
    <row r="97" spans="2:14" x14ac:dyDescent="0.25">
      <c r="B97" s="296" t="s">
        <v>193</v>
      </c>
      <c r="C97" s="297"/>
      <c r="D97" s="297"/>
      <c r="E97" s="297"/>
      <c r="F97" s="297"/>
      <c r="G97" s="298"/>
      <c r="N97" s="63"/>
    </row>
    <row r="98" spans="2:14" x14ac:dyDescent="0.25">
      <c r="C98" s="296" t="s">
        <v>101</v>
      </c>
      <c r="D98" s="297"/>
      <c r="E98" s="297"/>
      <c r="F98" s="297"/>
      <c r="G98" s="298"/>
      <c r="N98" s="63"/>
    </row>
    <row r="99" spans="2:14" ht="22.5" customHeight="1" thickBot="1" x14ac:dyDescent="0.3">
      <c r="C99" s="75" t="s">
        <v>183</v>
      </c>
      <c r="D99" s="76">
        <f>'1) Budget Tables'!D100</f>
        <v>65797</v>
      </c>
      <c r="E99" s="76">
        <f>'1) Budget Tables'!E100</f>
        <v>0</v>
      </c>
      <c r="F99" s="76">
        <f>'1) Budget Tables'!F100</f>
        <v>0</v>
      </c>
      <c r="G99" s="77">
        <f>SUM(D99:F99)</f>
        <v>65797</v>
      </c>
      <c r="N99" s="63"/>
    </row>
    <row r="100" spans="2:14" x14ac:dyDescent="0.25">
      <c r="C100" s="73" t="s">
        <v>10</v>
      </c>
      <c r="D100" s="229">
        <v>36817</v>
      </c>
      <c r="E100" s="112"/>
      <c r="F100" s="112"/>
      <c r="G100" s="74">
        <f t="shared" ref="G100:G107" si="22">SUM(D100:F100)</f>
        <v>36817</v>
      </c>
      <c r="H100" s="245">
        <f>'[1]Auxiliar Budget Tables'!V34</f>
        <v>7999.8202099495184</v>
      </c>
      <c r="N100" s="63"/>
    </row>
    <row r="101" spans="2:14" x14ac:dyDescent="0.25">
      <c r="C101" s="61" t="s">
        <v>11</v>
      </c>
      <c r="D101" s="230"/>
      <c r="E101" s="24"/>
      <c r="F101" s="24"/>
      <c r="G101" s="72">
        <f t="shared" si="22"/>
        <v>0</v>
      </c>
      <c r="N101" s="63"/>
    </row>
    <row r="102" spans="2:14" ht="15.75" customHeight="1" x14ac:dyDescent="0.25">
      <c r="C102" s="61" t="s">
        <v>12</v>
      </c>
      <c r="D102" s="230">
        <v>1068</v>
      </c>
      <c r="E102" s="113"/>
      <c r="F102" s="113"/>
      <c r="G102" s="72">
        <f t="shared" si="22"/>
        <v>1068</v>
      </c>
      <c r="N102" s="63"/>
    </row>
    <row r="103" spans="2:14" x14ac:dyDescent="0.25">
      <c r="C103" s="62" t="s">
        <v>13</v>
      </c>
      <c r="D103" s="230"/>
      <c r="E103" s="113"/>
      <c r="F103" s="113"/>
      <c r="G103" s="72">
        <f t="shared" si="22"/>
        <v>0</v>
      </c>
      <c r="N103" s="63"/>
    </row>
    <row r="104" spans="2:14" x14ac:dyDescent="0.25">
      <c r="C104" s="61" t="s">
        <v>17</v>
      </c>
      <c r="D104" s="230"/>
      <c r="E104" s="113"/>
      <c r="F104" s="113"/>
      <c r="G104" s="72">
        <f t="shared" si="22"/>
        <v>0</v>
      </c>
      <c r="N104" s="63"/>
    </row>
    <row r="105" spans="2:14" x14ac:dyDescent="0.25">
      <c r="C105" s="61" t="s">
        <v>14</v>
      </c>
      <c r="D105" s="230">
        <v>23125</v>
      </c>
      <c r="E105" s="113"/>
      <c r="F105" s="113"/>
      <c r="G105" s="72">
        <f t="shared" si="22"/>
        <v>23125</v>
      </c>
      <c r="N105" s="63"/>
    </row>
    <row r="106" spans="2:14" x14ac:dyDescent="0.25">
      <c r="C106" s="61" t="s">
        <v>182</v>
      </c>
      <c r="D106" s="230">
        <v>4787</v>
      </c>
      <c r="E106" s="113"/>
      <c r="F106" s="113"/>
      <c r="G106" s="72">
        <f t="shared" si="22"/>
        <v>4787</v>
      </c>
      <c r="H106" s="245">
        <f>'[1]Auxiliar Budget Tables'!AA34</f>
        <v>1013.8617351471405</v>
      </c>
      <c r="N106" s="63"/>
    </row>
    <row r="107" spans="2:14" x14ac:dyDescent="0.25">
      <c r="C107" s="66" t="s">
        <v>185</v>
      </c>
      <c r="D107" s="78">
        <f>SUM(D100:D106)</f>
        <v>65797</v>
      </c>
      <c r="E107" s="78">
        <f>SUM(E100:E106)</f>
        <v>0</v>
      </c>
      <c r="F107" s="78">
        <f t="shared" ref="F107" si="23">SUM(F100:F106)</f>
        <v>0</v>
      </c>
      <c r="G107" s="72">
        <f t="shared" si="22"/>
        <v>65797</v>
      </c>
      <c r="H107" s="245">
        <f>SUM(H100:H106)</f>
        <v>9013.6819450966595</v>
      </c>
      <c r="N107" s="63"/>
    </row>
    <row r="108" spans="2:14" s="65" customFormat="1" x14ac:dyDescent="0.25">
      <c r="C108" s="79"/>
      <c r="D108" s="80"/>
      <c r="E108" s="80"/>
      <c r="F108" s="80"/>
      <c r="G108" s="81"/>
      <c r="H108" s="246"/>
    </row>
    <row r="109" spans="2:14" ht="15.75" customHeight="1" x14ac:dyDescent="0.25">
      <c r="C109" s="296" t="s">
        <v>194</v>
      </c>
      <c r="D109" s="297"/>
      <c r="E109" s="297"/>
      <c r="F109" s="297"/>
      <c r="G109" s="298"/>
      <c r="N109" s="63"/>
    </row>
    <row r="110" spans="2:14" ht="21.75" customHeight="1" thickBot="1" x14ac:dyDescent="0.3">
      <c r="C110" s="75" t="s">
        <v>183</v>
      </c>
      <c r="D110" s="76">
        <f>'1) Budget Tables'!D110</f>
        <v>126080.18</v>
      </c>
      <c r="E110" s="76">
        <f>'1) Budget Tables'!E110</f>
        <v>0</v>
      </c>
      <c r="F110" s="76">
        <f>'1) Budget Tables'!F110</f>
        <v>0</v>
      </c>
      <c r="G110" s="77">
        <f t="shared" ref="G110:G118" si="24">SUM(D110:F110)</f>
        <v>126080.18</v>
      </c>
      <c r="N110" s="63"/>
    </row>
    <row r="111" spans="2:14" x14ac:dyDescent="0.25">
      <c r="C111" s="73" t="s">
        <v>10</v>
      </c>
      <c r="D111" s="229">
        <v>38261.18</v>
      </c>
      <c r="E111" s="112"/>
      <c r="F111" s="112"/>
      <c r="G111" s="74">
        <f t="shared" si="24"/>
        <v>38261.18</v>
      </c>
      <c r="H111" s="245">
        <f>'[1]Auxiliar Budget Tables'!V39</f>
        <v>7022.159630664165</v>
      </c>
      <c r="N111" s="63"/>
    </row>
    <row r="112" spans="2:14" x14ac:dyDescent="0.25">
      <c r="C112" s="61" t="s">
        <v>11</v>
      </c>
      <c r="D112" s="230"/>
      <c r="E112" s="24"/>
      <c r="F112" s="24"/>
      <c r="G112" s="72">
        <f t="shared" si="24"/>
        <v>0</v>
      </c>
      <c r="N112" s="63"/>
    </row>
    <row r="113" spans="3:14" ht="31.5" x14ac:dyDescent="0.25">
      <c r="C113" s="61" t="s">
        <v>12</v>
      </c>
      <c r="D113" s="230"/>
      <c r="E113" s="113"/>
      <c r="F113" s="113"/>
      <c r="G113" s="72">
        <f t="shared" si="24"/>
        <v>0</v>
      </c>
      <c r="N113" s="63"/>
    </row>
    <row r="114" spans="3:14" x14ac:dyDescent="0.25">
      <c r="C114" s="62" t="s">
        <v>13</v>
      </c>
      <c r="D114" s="230"/>
      <c r="E114" s="113"/>
      <c r="F114" s="113"/>
      <c r="G114" s="72">
        <f t="shared" si="24"/>
        <v>0</v>
      </c>
      <c r="N114" s="63"/>
    </row>
    <row r="115" spans="3:14" x14ac:dyDescent="0.25">
      <c r="C115" s="61" t="s">
        <v>17</v>
      </c>
      <c r="D115" s="230"/>
      <c r="E115" s="113"/>
      <c r="F115" s="113"/>
      <c r="G115" s="72">
        <f t="shared" si="24"/>
        <v>0</v>
      </c>
      <c r="N115" s="63"/>
    </row>
    <row r="116" spans="3:14" x14ac:dyDescent="0.25">
      <c r="C116" s="61" t="s">
        <v>14</v>
      </c>
      <c r="D116" s="230">
        <v>81479</v>
      </c>
      <c r="E116" s="113"/>
      <c r="F116" s="113"/>
      <c r="G116" s="72">
        <f t="shared" si="24"/>
        <v>81479</v>
      </c>
      <c r="H116" s="244">
        <f>'[1]Auxiliar Budget Tables'!Z39</f>
        <v>2364.060555138889</v>
      </c>
      <c r="N116" s="63"/>
    </row>
    <row r="117" spans="3:14" x14ac:dyDescent="0.25">
      <c r="C117" s="61" t="s">
        <v>182</v>
      </c>
      <c r="D117" s="230">
        <v>6340</v>
      </c>
      <c r="E117" s="113"/>
      <c r="F117" s="113"/>
      <c r="G117" s="72">
        <f t="shared" si="24"/>
        <v>6340</v>
      </c>
      <c r="H117" s="245">
        <f>'[1]Auxiliar Budget Tables'!AA39</f>
        <v>869.98083333333329</v>
      </c>
      <c r="N117" s="63"/>
    </row>
    <row r="118" spans="3:14" x14ac:dyDescent="0.25">
      <c r="C118" s="66" t="s">
        <v>185</v>
      </c>
      <c r="D118" s="78">
        <f t="shared" ref="D118:E118" si="25">SUM(D111:D117)</f>
        <v>126080.18</v>
      </c>
      <c r="E118" s="78">
        <f t="shared" si="25"/>
        <v>0</v>
      </c>
      <c r="F118" s="78">
        <f t="shared" ref="F118" si="26">SUM(F111:F117)</f>
        <v>0</v>
      </c>
      <c r="G118" s="72">
        <f t="shared" si="24"/>
        <v>126080.18</v>
      </c>
      <c r="H118" s="245">
        <f>SUM(H111:H117)</f>
        <v>10256.201019136386</v>
      </c>
      <c r="N118" s="63"/>
    </row>
    <row r="119" spans="3:14" s="65" customFormat="1" x14ac:dyDescent="0.25">
      <c r="C119" s="79"/>
      <c r="D119" s="80"/>
      <c r="E119" s="80"/>
      <c r="F119" s="80"/>
      <c r="G119" s="81"/>
      <c r="H119" s="246"/>
    </row>
    <row r="120" spans="3:14" x14ac:dyDescent="0.25">
      <c r="C120" s="296" t="s">
        <v>118</v>
      </c>
      <c r="D120" s="297"/>
      <c r="E120" s="297"/>
      <c r="F120" s="297"/>
      <c r="G120" s="298"/>
      <c r="N120" s="63"/>
    </row>
    <row r="121" spans="3:14" ht="21" customHeight="1" thickBot="1" x14ac:dyDescent="0.3">
      <c r="C121" s="75" t="s">
        <v>183</v>
      </c>
      <c r="D121" s="76">
        <f>'1) Budget Tables'!D120</f>
        <v>0</v>
      </c>
      <c r="E121" s="76">
        <f>'1) Budget Tables'!E120</f>
        <v>0</v>
      </c>
      <c r="F121" s="76">
        <f>'1) Budget Tables'!F120</f>
        <v>0</v>
      </c>
      <c r="G121" s="77">
        <f t="shared" ref="G121:G129" si="27">SUM(D121:F121)</f>
        <v>0</v>
      </c>
      <c r="N121" s="63"/>
    </row>
    <row r="122" spans="3:14" x14ac:dyDescent="0.25">
      <c r="C122" s="73" t="s">
        <v>10</v>
      </c>
      <c r="D122" s="111"/>
      <c r="E122" s="112"/>
      <c r="F122" s="112"/>
      <c r="G122" s="74">
        <f t="shared" si="27"/>
        <v>0</v>
      </c>
      <c r="N122" s="63"/>
    </row>
    <row r="123" spans="3:14" x14ac:dyDescent="0.25">
      <c r="C123" s="61" t="s">
        <v>11</v>
      </c>
      <c r="D123" s="113"/>
      <c r="E123" s="24"/>
      <c r="F123" s="24"/>
      <c r="G123" s="72">
        <f t="shared" si="27"/>
        <v>0</v>
      </c>
      <c r="N123" s="63"/>
    </row>
    <row r="124" spans="3:14" ht="31.5" x14ac:dyDescent="0.25">
      <c r="C124" s="61" t="s">
        <v>12</v>
      </c>
      <c r="D124" s="113"/>
      <c r="E124" s="113"/>
      <c r="F124" s="113"/>
      <c r="G124" s="72">
        <f t="shared" si="27"/>
        <v>0</v>
      </c>
      <c r="N124" s="63"/>
    </row>
    <row r="125" spans="3:14" x14ac:dyDescent="0.25">
      <c r="C125" s="62" t="s">
        <v>13</v>
      </c>
      <c r="D125" s="113"/>
      <c r="E125" s="113"/>
      <c r="F125" s="113"/>
      <c r="G125" s="72">
        <f t="shared" si="27"/>
        <v>0</v>
      </c>
      <c r="N125" s="63"/>
    </row>
    <row r="126" spans="3:14" x14ac:dyDescent="0.25">
      <c r="C126" s="61" t="s">
        <v>17</v>
      </c>
      <c r="D126" s="113"/>
      <c r="E126" s="113"/>
      <c r="F126" s="113"/>
      <c r="G126" s="72">
        <f t="shared" si="27"/>
        <v>0</v>
      </c>
      <c r="N126" s="63"/>
    </row>
    <row r="127" spans="3:14" x14ac:dyDescent="0.25">
      <c r="C127" s="61" t="s">
        <v>14</v>
      </c>
      <c r="D127" s="113"/>
      <c r="E127" s="113"/>
      <c r="F127" s="113"/>
      <c r="G127" s="72">
        <f t="shared" si="27"/>
        <v>0</v>
      </c>
      <c r="N127" s="63"/>
    </row>
    <row r="128" spans="3:14" x14ac:dyDescent="0.25">
      <c r="C128" s="61" t="s">
        <v>182</v>
      </c>
      <c r="D128" s="113"/>
      <c r="E128" s="113"/>
      <c r="F128" s="113"/>
      <c r="G128" s="72">
        <f t="shared" si="27"/>
        <v>0</v>
      </c>
      <c r="N128" s="63"/>
    </row>
    <row r="129" spans="2:14" x14ac:dyDescent="0.25">
      <c r="C129" s="66" t="s">
        <v>185</v>
      </c>
      <c r="D129" s="78">
        <f t="shared" ref="D129:E129" si="28">SUM(D122:D128)</f>
        <v>0</v>
      </c>
      <c r="E129" s="78">
        <f t="shared" si="28"/>
        <v>0</v>
      </c>
      <c r="F129" s="78">
        <f t="shared" ref="F129" si="29">SUM(F122:F128)</f>
        <v>0</v>
      </c>
      <c r="G129" s="72">
        <f t="shared" si="27"/>
        <v>0</v>
      </c>
      <c r="N129" s="63"/>
    </row>
    <row r="130" spans="2:14" s="65" customFormat="1" x14ac:dyDescent="0.25">
      <c r="C130" s="79"/>
      <c r="D130" s="80"/>
      <c r="E130" s="80"/>
      <c r="F130" s="80"/>
      <c r="G130" s="81"/>
      <c r="H130" s="246"/>
    </row>
    <row r="131" spans="2:14" x14ac:dyDescent="0.25">
      <c r="C131" s="296" t="s">
        <v>127</v>
      </c>
      <c r="D131" s="297"/>
      <c r="E131" s="297"/>
      <c r="F131" s="297"/>
      <c r="G131" s="298"/>
      <c r="N131" s="63"/>
    </row>
    <row r="132" spans="2:14" ht="24" customHeight="1" thickBot="1" x14ac:dyDescent="0.3">
      <c r="C132" s="75" t="s">
        <v>183</v>
      </c>
      <c r="D132" s="76">
        <f>'1) Budget Tables'!D130</f>
        <v>0</v>
      </c>
      <c r="E132" s="76">
        <f>'1) Budget Tables'!E130</f>
        <v>0</v>
      </c>
      <c r="F132" s="76">
        <f>'1) Budget Tables'!F130</f>
        <v>0</v>
      </c>
      <c r="G132" s="77">
        <f t="shared" ref="G132:G140" si="30">SUM(D132:F132)</f>
        <v>0</v>
      </c>
      <c r="N132" s="63"/>
    </row>
    <row r="133" spans="2:14" ht="15.75" customHeight="1" x14ac:dyDescent="0.25">
      <c r="C133" s="73" t="s">
        <v>10</v>
      </c>
      <c r="D133" s="111"/>
      <c r="E133" s="112"/>
      <c r="F133" s="112"/>
      <c r="G133" s="74">
        <f t="shared" si="30"/>
        <v>0</v>
      </c>
      <c r="N133" s="63"/>
    </row>
    <row r="134" spans="2:14" s="67" customFormat="1" x14ac:dyDescent="0.25">
      <c r="C134" s="61" t="s">
        <v>11</v>
      </c>
      <c r="D134" s="113"/>
      <c r="E134" s="24"/>
      <c r="F134" s="24"/>
      <c r="G134" s="72">
        <f t="shared" si="30"/>
        <v>0</v>
      </c>
      <c r="H134" s="245"/>
    </row>
    <row r="135" spans="2:14" s="67" customFormat="1" ht="15.75" customHeight="1" x14ac:dyDescent="0.25">
      <c r="C135" s="61" t="s">
        <v>12</v>
      </c>
      <c r="D135" s="113"/>
      <c r="E135" s="113"/>
      <c r="F135" s="113"/>
      <c r="G135" s="72">
        <f t="shared" si="30"/>
        <v>0</v>
      </c>
      <c r="H135" s="245"/>
    </row>
    <row r="136" spans="2:14" s="67" customFormat="1" x14ac:dyDescent="0.25">
      <c r="C136" s="62" t="s">
        <v>13</v>
      </c>
      <c r="D136" s="113"/>
      <c r="E136" s="113"/>
      <c r="F136" s="113"/>
      <c r="G136" s="72">
        <f t="shared" si="30"/>
        <v>0</v>
      </c>
      <c r="H136" s="245"/>
    </row>
    <row r="137" spans="2:14" s="67" customFormat="1" x14ac:dyDescent="0.25">
      <c r="C137" s="61" t="s">
        <v>17</v>
      </c>
      <c r="D137" s="113"/>
      <c r="E137" s="113"/>
      <c r="F137" s="113"/>
      <c r="G137" s="72">
        <f t="shared" si="30"/>
        <v>0</v>
      </c>
      <c r="H137" s="245"/>
    </row>
    <row r="138" spans="2:14" s="67" customFormat="1" ht="15.75" customHeight="1" x14ac:dyDescent="0.25">
      <c r="C138" s="61" t="s">
        <v>14</v>
      </c>
      <c r="D138" s="113"/>
      <c r="E138" s="113"/>
      <c r="F138" s="113"/>
      <c r="G138" s="72">
        <f t="shared" si="30"/>
        <v>0</v>
      </c>
      <c r="H138" s="245"/>
    </row>
    <row r="139" spans="2:14" s="67" customFormat="1" x14ac:dyDescent="0.25">
      <c r="C139" s="61" t="s">
        <v>182</v>
      </c>
      <c r="D139" s="113"/>
      <c r="E139" s="113"/>
      <c r="F139" s="113"/>
      <c r="G139" s="72">
        <f t="shared" si="30"/>
        <v>0</v>
      </c>
      <c r="H139" s="245"/>
    </row>
    <row r="140" spans="2:14" s="67" customFormat="1" x14ac:dyDescent="0.25">
      <c r="C140" s="66" t="s">
        <v>185</v>
      </c>
      <c r="D140" s="78">
        <f t="shared" ref="D140:E140" si="31">SUM(D133:D139)</f>
        <v>0</v>
      </c>
      <c r="E140" s="78">
        <f t="shared" si="31"/>
        <v>0</v>
      </c>
      <c r="F140" s="78">
        <f t="shared" ref="F140" si="32">SUM(F133:F139)</f>
        <v>0</v>
      </c>
      <c r="G140" s="72">
        <f t="shared" si="30"/>
        <v>0</v>
      </c>
      <c r="H140" s="245"/>
    </row>
    <row r="141" spans="2:14" s="67" customFormat="1" x14ac:dyDescent="0.25">
      <c r="C141" s="63"/>
      <c r="D141" s="65"/>
      <c r="E141" s="65"/>
      <c r="F141" s="65"/>
      <c r="G141" s="63"/>
      <c r="H141" s="245"/>
    </row>
    <row r="142" spans="2:14" s="67" customFormat="1" x14ac:dyDescent="0.25">
      <c r="B142" s="296" t="s">
        <v>195</v>
      </c>
      <c r="C142" s="297"/>
      <c r="D142" s="297"/>
      <c r="E142" s="297"/>
      <c r="F142" s="297"/>
      <c r="G142" s="298"/>
      <c r="H142" s="245"/>
    </row>
    <row r="143" spans="2:14" s="67" customFormat="1" x14ac:dyDescent="0.25">
      <c r="B143" s="63"/>
      <c r="C143" s="296" t="s">
        <v>137</v>
      </c>
      <c r="D143" s="297"/>
      <c r="E143" s="297"/>
      <c r="F143" s="297"/>
      <c r="G143" s="298"/>
      <c r="H143" s="245"/>
    </row>
    <row r="144" spans="2:14" s="67" customFormat="1" ht="24" customHeight="1" thickBot="1" x14ac:dyDescent="0.3">
      <c r="B144" s="63"/>
      <c r="C144" s="75" t="s">
        <v>183</v>
      </c>
      <c r="D144" s="76">
        <f>'1) Budget Tables'!D142</f>
        <v>0</v>
      </c>
      <c r="E144" s="76">
        <f>'1) Budget Tables'!E142</f>
        <v>0</v>
      </c>
      <c r="F144" s="76">
        <f>'1) Budget Tables'!F142</f>
        <v>0</v>
      </c>
      <c r="G144" s="77">
        <f>SUM(D144:F144)</f>
        <v>0</v>
      </c>
      <c r="H144" s="245"/>
    </row>
    <row r="145" spans="2:8" s="67" customFormat="1" ht="24.75" customHeight="1" x14ac:dyDescent="0.25">
      <c r="B145" s="63"/>
      <c r="C145" s="73" t="s">
        <v>10</v>
      </c>
      <c r="D145" s="111"/>
      <c r="E145" s="112"/>
      <c r="F145" s="112"/>
      <c r="G145" s="74">
        <f t="shared" ref="G145:G152" si="33">SUM(D145:F145)</f>
        <v>0</v>
      </c>
      <c r="H145" s="245"/>
    </row>
    <row r="146" spans="2:8" s="67" customFormat="1" ht="15.75" customHeight="1" x14ac:dyDescent="0.25">
      <c r="B146" s="63"/>
      <c r="C146" s="61" t="s">
        <v>11</v>
      </c>
      <c r="D146" s="113"/>
      <c r="E146" s="24"/>
      <c r="F146" s="24"/>
      <c r="G146" s="72">
        <f t="shared" si="33"/>
        <v>0</v>
      </c>
      <c r="H146" s="245"/>
    </row>
    <row r="147" spans="2:8" s="67" customFormat="1" ht="15.75" customHeight="1" x14ac:dyDescent="0.25">
      <c r="B147" s="63"/>
      <c r="C147" s="61" t="s">
        <v>12</v>
      </c>
      <c r="D147" s="113"/>
      <c r="E147" s="113"/>
      <c r="F147" s="113"/>
      <c r="G147" s="72">
        <f t="shared" si="33"/>
        <v>0</v>
      </c>
      <c r="H147" s="245"/>
    </row>
    <row r="148" spans="2:8" s="67" customFormat="1" ht="15.75" customHeight="1" x14ac:dyDescent="0.25">
      <c r="B148" s="63"/>
      <c r="C148" s="62" t="s">
        <v>13</v>
      </c>
      <c r="D148" s="113"/>
      <c r="E148" s="113"/>
      <c r="F148" s="113"/>
      <c r="G148" s="72">
        <f t="shared" si="33"/>
        <v>0</v>
      </c>
      <c r="H148" s="245"/>
    </row>
    <row r="149" spans="2:8" s="67" customFormat="1" ht="15.75" customHeight="1" x14ac:dyDescent="0.25">
      <c r="B149" s="63"/>
      <c r="C149" s="61" t="s">
        <v>17</v>
      </c>
      <c r="D149" s="113"/>
      <c r="E149" s="113"/>
      <c r="F149" s="113"/>
      <c r="G149" s="72">
        <f t="shared" si="33"/>
        <v>0</v>
      </c>
      <c r="H149" s="245"/>
    </row>
    <row r="150" spans="2:8" s="67" customFormat="1" ht="15.75" customHeight="1" x14ac:dyDescent="0.25">
      <c r="B150" s="63"/>
      <c r="C150" s="61" t="s">
        <v>14</v>
      </c>
      <c r="D150" s="113"/>
      <c r="E150" s="113"/>
      <c r="F150" s="113"/>
      <c r="G150" s="72">
        <f t="shared" si="33"/>
        <v>0</v>
      </c>
      <c r="H150" s="245"/>
    </row>
    <row r="151" spans="2:8" s="67" customFormat="1" ht="15.75" customHeight="1" x14ac:dyDescent="0.25">
      <c r="B151" s="63"/>
      <c r="C151" s="61" t="s">
        <v>182</v>
      </c>
      <c r="D151" s="113"/>
      <c r="E151" s="113"/>
      <c r="F151" s="113"/>
      <c r="G151" s="72">
        <f t="shared" si="33"/>
        <v>0</v>
      </c>
      <c r="H151" s="245"/>
    </row>
    <row r="152" spans="2:8" s="67" customFormat="1" ht="15.75" customHeight="1" x14ac:dyDescent="0.25">
      <c r="B152" s="63"/>
      <c r="C152" s="66" t="s">
        <v>185</v>
      </c>
      <c r="D152" s="78">
        <f>SUM(D145:D151)</f>
        <v>0</v>
      </c>
      <c r="E152" s="78">
        <f>SUM(E145:E151)</f>
        <v>0</v>
      </c>
      <c r="F152" s="78">
        <f t="shared" ref="F152" si="34">SUM(F145:F151)</f>
        <v>0</v>
      </c>
      <c r="G152" s="72">
        <f t="shared" si="33"/>
        <v>0</v>
      </c>
      <c r="H152" s="245"/>
    </row>
    <row r="153" spans="2:8" s="65" customFormat="1" ht="15.75" customHeight="1" x14ac:dyDescent="0.25">
      <c r="C153" s="79"/>
      <c r="D153" s="80"/>
      <c r="E153" s="80"/>
      <c r="F153" s="80"/>
      <c r="G153" s="81"/>
      <c r="H153" s="246"/>
    </row>
    <row r="154" spans="2:8" s="67" customFormat="1" ht="15.75" customHeight="1" x14ac:dyDescent="0.25">
      <c r="C154" s="296" t="s">
        <v>146</v>
      </c>
      <c r="D154" s="297"/>
      <c r="E154" s="297"/>
      <c r="F154" s="297"/>
      <c r="G154" s="298"/>
      <c r="H154" s="245"/>
    </row>
    <row r="155" spans="2:8" s="67" customFormat="1" ht="21" customHeight="1" thickBot="1" x14ac:dyDescent="0.3">
      <c r="C155" s="75" t="s">
        <v>183</v>
      </c>
      <c r="D155" s="76">
        <f>'1) Budget Tables'!D152</f>
        <v>0</v>
      </c>
      <c r="E155" s="76">
        <f>'1) Budget Tables'!E152</f>
        <v>0</v>
      </c>
      <c r="F155" s="76">
        <f>'1) Budget Tables'!F152</f>
        <v>0</v>
      </c>
      <c r="G155" s="77">
        <f t="shared" ref="G155:G163" si="35">SUM(D155:F155)</f>
        <v>0</v>
      </c>
      <c r="H155" s="245"/>
    </row>
    <row r="156" spans="2:8" s="67" customFormat="1" ht="15.75" customHeight="1" x14ac:dyDescent="0.25">
      <c r="C156" s="73" t="s">
        <v>10</v>
      </c>
      <c r="D156" s="111"/>
      <c r="E156" s="112"/>
      <c r="F156" s="112"/>
      <c r="G156" s="74">
        <f t="shared" si="35"/>
        <v>0</v>
      </c>
      <c r="H156" s="245"/>
    </row>
    <row r="157" spans="2:8" s="67" customFormat="1" ht="15.75" customHeight="1" x14ac:dyDescent="0.25">
      <c r="C157" s="61" t="s">
        <v>11</v>
      </c>
      <c r="D157" s="113"/>
      <c r="E157" s="24"/>
      <c r="F157" s="24"/>
      <c r="G157" s="72">
        <f t="shared" si="35"/>
        <v>0</v>
      </c>
      <c r="H157" s="245"/>
    </row>
    <row r="158" spans="2:8" s="67" customFormat="1" ht="15.75" customHeight="1" x14ac:dyDescent="0.25">
      <c r="C158" s="61" t="s">
        <v>12</v>
      </c>
      <c r="D158" s="113"/>
      <c r="E158" s="113"/>
      <c r="F158" s="113"/>
      <c r="G158" s="72">
        <f t="shared" si="35"/>
        <v>0</v>
      </c>
      <c r="H158" s="245"/>
    </row>
    <row r="159" spans="2:8" s="67" customFormat="1" ht="15.75" customHeight="1" x14ac:dyDescent="0.25">
      <c r="C159" s="62" t="s">
        <v>13</v>
      </c>
      <c r="D159" s="113"/>
      <c r="E159" s="113"/>
      <c r="F159" s="113"/>
      <c r="G159" s="72">
        <f t="shared" si="35"/>
        <v>0</v>
      </c>
      <c r="H159" s="245"/>
    </row>
    <row r="160" spans="2:8" s="67" customFormat="1" ht="15.75" customHeight="1" x14ac:dyDescent="0.25">
      <c r="C160" s="61" t="s">
        <v>17</v>
      </c>
      <c r="D160" s="113"/>
      <c r="E160" s="113"/>
      <c r="F160" s="113"/>
      <c r="G160" s="72">
        <f t="shared" si="35"/>
        <v>0</v>
      </c>
      <c r="H160" s="245"/>
    </row>
    <row r="161" spans="3:8" s="67" customFormat="1" ht="15.75" customHeight="1" x14ac:dyDescent="0.25">
      <c r="C161" s="61" t="s">
        <v>14</v>
      </c>
      <c r="D161" s="113"/>
      <c r="E161" s="113"/>
      <c r="F161" s="113"/>
      <c r="G161" s="72">
        <f t="shared" si="35"/>
        <v>0</v>
      </c>
      <c r="H161" s="245"/>
    </row>
    <row r="162" spans="3:8" s="67" customFormat="1" ht="15.75" customHeight="1" x14ac:dyDescent="0.25">
      <c r="C162" s="61" t="s">
        <v>182</v>
      </c>
      <c r="D162" s="113"/>
      <c r="E162" s="113"/>
      <c r="F162" s="113"/>
      <c r="G162" s="72">
        <f t="shared" si="35"/>
        <v>0</v>
      </c>
      <c r="H162" s="245"/>
    </row>
    <row r="163" spans="3:8" s="67" customFormat="1" ht="15.75" customHeight="1" x14ac:dyDescent="0.25">
      <c r="C163" s="66" t="s">
        <v>185</v>
      </c>
      <c r="D163" s="78">
        <f t="shared" ref="D163:E163" si="36">SUM(D156:D162)</f>
        <v>0</v>
      </c>
      <c r="E163" s="78">
        <f t="shared" si="36"/>
        <v>0</v>
      </c>
      <c r="F163" s="78">
        <f t="shared" ref="F163" si="37">SUM(F156:F162)</f>
        <v>0</v>
      </c>
      <c r="G163" s="72">
        <f t="shared" si="35"/>
        <v>0</v>
      </c>
      <c r="H163" s="245"/>
    </row>
    <row r="164" spans="3:8" s="65" customFormat="1" ht="15.75" customHeight="1" x14ac:dyDescent="0.25">
      <c r="C164" s="79"/>
      <c r="D164" s="80"/>
      <c r="E164" s="80"/>
      <c r="F164" s="80"/>
      <c r="G164" s="81"/>
      <c r="H164" s="246"/>
    </row>
    <row r="165" spans="3:8" s="67" customFormat="1" ht="15.75" customHeight="1" x14ac:dyDescent="0.25">
      <c r="C165" s="296" t="s">
        <v>155</v>
      </c>
      <c r="D165" s="297"/>
      <c r="E165" s="297"/>
      <c r="F165" s="297"/>
      <c r="G165" s="298"/>
      <c r="H165" s="245"/>
    </row>
    <row r="166" spans="3:8" s="67" customFormat="1" ht="19.5" customHeight="1" thickBot="1" x14ac:dyDescent="0.3">
      <c r="C166" s="75" t="s">
        <v>183</v>
      </c>
      <c r="D166" s="76">
        <f>'1) Budget Tables'!D162</f>
        <v>0</v>
      </c>
      <c r="E166" s="76">
        <f>'1) Budget Tables'!E162</f>
        <v>0</v>
      </c>
      <c r="F166" s="76">
        <f>'1) Budget Tables'!F162</f>
        <v>0</v>
      </c>
      <c r="G166" s="77">
        <f t="shared" ref="G166:G174" si="38">SUM(D166:F166)</f>
        <v>0</v>
      </c>
      <c r="H166" s="245"/>
    </row>
    <row r="167" spans="3:8" s="67" customFormat="1" ht="15.75" customHeight="1" x14ac:dyDescent="0.25">
      <c r="C167" s="73" t="s">
        <v>10</v>
      </c>
      <c r="D167" s="111"/>
      <c r="E167" s="112"/>
      <c r="F167" s="112"/>
      <c r="G167" s="74">
        <f t="shared" si="38"/>
        <v>0</v>
      </c>
      <c r="H167" s="245"/>
    </row>
    <row r="168" spans="3:8" s="67" customFormat="1" ht="15.75" customHeight="1" x14ac:dyDescent="0.25">
      <c r="C168" s="61" t="s">
        <v>11</v>
      </c>
      <c r="D168" s="113"/>
      <c r="E168" s="24"/>
      <c r="F168" s="24"/>
      <c r="G168" s="72">
        <f t="shared" si="38"/>
        <v>0</v>
      </c>
      <c r="H168" s="245"/>
    </row>
    <row r="169" spans="3:8" s="67" customFormat="1" ht="15.75" customHeight="1" x14ac:dyDescent="0.25">
      <c r="C169" s="61" t="s">
        <v>12</v>
      </c>
      <c r="D169" s="113"/>
      <c r="E169" s="113"/>
      <c r="F169" s="113"/>
      <c r="G169" s="72">
        <f t="shared" si="38"/>
        <v>0</v>
      </c>
      <c r="H169" s="245"/>
    </row>
    <row r="170" spans="3:8" s="67" customFormat="1" ht="15.75" customHeight="1" x14ac:dyDescent="0.25">
      <c r="C170" s="62" t="s">
        <v>13</v>
      </c>
      <c r="D170" s="113"/>
      <c r="E170" s="113"/>
      <c r="F170" s="113"/>
      <c r="G170" s="72">
        <f t="shared" si="38"/>
        <v>0</v>
      </c>
      <c r="H170" s="245"/>
    </row>
    <row r="171" spans="3:8" s="67" customFormat="1" ht="15.75" customHeight="1" x14ac:dyDescent="0.25">
      <c r="C171" s="61" t="s">
        <v>17</v>
      </c>
      <c r="D171" s="113"/>
      <c r="E171" s="113"/>
      <c r="F171" s="113"/>
      <c r="G171" s="72">
        <f t="shared" si="38"/>
        <v>0</v>
      </c>
      <c r="H171" s="245"/>
    </row>
    <row r="172" spans="3:8" s="67" customFormat="1" ht="15.75" customHeight="1" x14ac:dyDescent="0.25">
      <c r="C172" s="61" t="s">
        <v>14</v>
      </c>
      <c r="D172" s="113"/>
      <c r="E172" s="113"/>
      <c r="F172" s="113"/>
      <c r="G172" s="72">
        <f t="shared" si="38"/>
        <v>0</v>
      </c>
      <c r="H172" s="245"/>
    </row>
    <row r="173" spans="3:8" s="67" customFormat="1" ht="15.75" customHeight="1" x14ac:dyDescent="0.25">
      <c r="C173" s="61" t="s">
        <v>182</v>
      </c>
      <c r="D173" s="113"/>
      <c r="E173" s="113"/>
      <c r="F173" s="113"/>
      <c r="G173" s="72">
        <f t="shared" si="38"/>
        <v>0</v>
      </c>
      <c r="H173" s="245"/>
    </row>
    <row r="174" spans="3:8" s="67" customFormat="1" ht="15.75" customHeight="1" x14ac:dyDescent="0.25">
      <c r="C174" s="66" t="s">
        <v>185</v>
      </c>
      <c r="D174" s="78">
        <f t="shared" ref="D174:E174" si="39">SUM(D167:D173)</f>
        <v>0</v>
      </c>
      <c r="E174" s="78">
        <f t="shared" si="39"/>
        <v>0</v>
      </c>
      <c r="F174" s="78">
        <f t="shared" ref="F174" si="40">SUM(F167:F173)</f>
        <v>0</v>
      </c>
      <c r="G174" s="72">
        <f t="shared" si="38"/>
        <v>0</v>
      </c>
      <c r="H174" s="245"/>
    </row>
    <row r="175" spans="3:8" s="65" customFormat="1" ht="15.75" customHeight="1" x14ac:dyDescent="0.25">
      <c r="C175" s="79"/>
      <c r="D175" s="80"/>
      <c r="E175" s="80"/>
      <c r="F175" s="80"/>
      <c r="G175" s="81"/>
      <c r="H175" s="246"/>
    </row>
    <row r="176" spans="3:8" s="67" customFormat="1" ht="15.75" customHeight="1" x14ac:dyDescent="0.25">
      <c r="C176" s="296" t="s">
        <v>164</v>
      </c>
      <c r="D176" s="297"/>
      <c r="E176" s="297"/>
      <c r="F176" s="297"/>
      <c r="G176" s="298"/>
      <c r="H176" s="245"/>
    </row>
    <row r="177" spans="3:8" s="67" customFormat="1" ht="22.5" customHeight="1" thickBot="1" x14ac:dyDescent="0.3">
      <c r="C177" s="75" t="s">
        <v>183</v>
      </c>
      <c r="D177" s="76">
        <f>'1) Budget Tables'!D172</f>
        <v>0</v>
      </c>
      <c r="E177" s="76">
        <f>'1) Budget Tables'!E172</f>
        <v>0</v>
      </c>
      <c r="F177" s="76">
        <f>'1) Budget Tables'!F172</f>
        <v>0</v>
      </c>
      <c r="G177" s="77">
        <f t="shared" ref="G177:G185" si="41">SUM(D177:F177)</f>
        <v>0</v>
      </c>
      <c r="H177" s="245"/>
    </row>
    <row r="178" spans="3:8" s="67" customFormat="1" ht="15.75" customHeight="1" x14ac:dyDescent="0.25">
      <c r="C178" s="73" t="s">
        <v>10</v>
      </c>
      <c r="D178" s="111"/>
      <c r="E178" s="112"/>
      <c r="F178" s="112"/>
      <c r="G178" s="74">
        <f t="shared" si="41"/>
        <v>0</v>
      </c>
      <c r="H178" s="245"/>
    </row>
    <row r="179" spans="3:8" s="67" customFormat="1" ht="15.75" customHeight="1" x14ac:dyDescent="0.25">
      <c r="C179" s="61" t="s">
        <v>11</v>
      </c>
      <c r="D179" s="113"/>
      <c r="E179" s="24"/>
      <c r="F179" s="24"/>
      <c r="G179" s="72">
        <f t="shared" si="41"/>
        <v>0</v>
      </c>
      <c r="H179" s="245"/>
    </row>
    <row r="180" spans="3:8" s="67" customFormat="1" ht="15.75" customHeight="1" x14ac:dyDescent="0.25">
      <c r="C180" s="61" t="s">
        <v>12</v>
      </c>
      <c r="D180" s="113"/>
      <c r="E180" s="113"/>
      <c r="F180" s="113"/>
      <c r="G180" s="72">
        <f t="shared" si="41"/>
        <v>0</v>
      </c>
      <c r="H180" s="245"/>
    </row>
    <row r="181" spans="3:8" s="67" customFormat="1" ht="15.75" customHeight="1" x14ac:dyDescent="0.25">
      <c r="C181" s="62" t="s">
        <v>13</v>
      </c>
      <c r="D181" s="113"/>
      <c r="E181" s="113"/>
      <c r="F181" s="113"/>
      <c r="G181" s="72">
        <f t="shared" si="41"/>
        <v>0</v>
      </c>
      <c r="H181" s="245"/>
    </row>
    <row r="182" spans="3:8" s="67" customFormat="1" ht="15.75" customHeight="1" x14ac:dyDescent="0.25">
      <c r="C182" s="61" t="s">
        <v>17</v>
      </c>
      <c r="D182" s="113"/>
      <c r="E182" s="113"/>
      <c r="F182" s="113"/>
      <c r="G182" s="72">
        <f t="shared" si="41"/>
        <v>0</v>
      </c>
      <c r="H182" s="245"/>
    </row>
    <row r="183" spans="3:8" s="67" customFormat="1" ht="15.75" customHeight="1" x14ac:dyDescent="0.25">
      <c r="C183" s="61" t="s">
        <v>14</v>
      </c>
      <c r="D183" s="113"/>
      <c r="E183" s="113"/>
      <c r="F183" s="113"/>
      <c r="G183" s="72">
        <f t="shared" si="41"/>
        <v>0</v>
      </c>
      <c r="H183" s="245"/>
    </row>
    <row r="184" spans="3:8" s="67" customFormat="1" ht="15.75" customHeight="1" x14ac:dyDescent="0.25">
      <c r="C184" s="61" t="s">
        <v>182</v>
      </c>
      <c r="D184" s="113"/>
      <c r="E184" s="113"/>
      <c r="F184" s="113"/>
      <c r="G184" s="72">
        <f t="shared" si="41"/>
        <v>0</v>
      </c>
      <c r="H184" s="245"/>
    </row>
    <row r="185" spans="3:8" s="67" customFormat="1" ht="15.75" customHeight="1" x14ac:dyDescent="0.25">
      <c r="C185" s="66" t="s">
        <v>185</v>
      </c>
      <c r="D185" s="78">
        <f t="shared" ref="D185:E185" si="42">SUM(D178:D184)</f>
        <v>0</v>
      </c>
      <c r="E185" s="78">
        <f t="shared" si="42"/>
        <v>0</v>
      </c>
      <c r="F185" s="78">
        <f t="shared" ref="F185" si="43">SUM(F178:F184)</f>
        <v>0</v>
      </c>
      <c r="G185" s="72">
        <f t="shared" si="41"/>
        <v>0</v>
      </c>
      <c r="H185" s="245"/>
    </row>
    <row r="186" spans="3:8" s="67" customFormat="1" ht="15.75" customHeight="1" x14ac:dyDescent="0.25">
      <c r="C186" s="63"/>
      <c r="D186" s="65"/>
      <c r="E186" s="65"/>
      <c r="F186" s="65"/>
      <c r="G186" s="63"/>
      <c r="H186" s="245"/>
    </row>
    <row r="187" spans="3:8" s="67" customFormat="1" ht="15.75" customHeight="1" x14ac:dyDescent="0.25">
      <c r="C187" s="296" t="s">
        <v>550</v>
      </c>
      <c r="D187" s="297"/>
      <c r="E187" s="297"/>
      <c r="F187" s="297"/>
      <c r="G187" s="298"/>
      <c r="H187" s="245"/>
    </row>
    <row r="188" spans="3:8" s="67" customFormat="1" ht="19.5" customHeight="1" thickBot="1" x14ac:dyDescent="0.3">
      <c r="C188" s="75" t="s">
        <v>551</v>
      </c>
      <c r="D188" s="76">
        <f>'1) Budget Tables'!D180</f>
        <v>76628</v>
      </c>
      <c r="E188" s="76">
        <f>'1) Budget Tables'!E180</f>
        <v>0</v>
      </c>
      <c r="F188" s="76">
        <f>'1) Budget Tables'!F180</f>
        <v>0</v>
      </c>
      <c r="G188" s="77">
        <f t="shared" ref="G188:G196" si="44">SUM(D188:F188)</f>
        <v>76628</v>
      </c>
      <c r="H188" s="245"/>
    </row>
    <row r="189" spans="3:8" s="67" customFormat="1" ht="15.75" customHeight="1" x14ac:dyDescent="0.25">
      <c r="C189" s="73" t="s">
        <v>10</v>
      </c>
      <c r="D189" s="111"/>
      <c r="E189" s="112"/>
      <c r="F189" s="112"/>
      <c r="G189" s="74">
        <f t="shared" si="44"/>
        <v>0</v>
      </c>
      <c r="H189" s="245"/>
    </row>
    <row r="190" spans="3:8" s="67" customFormat="1" ht="15.75" customHeight="1" x14ac:dyDescent="0.25">
      <c r="C190" s="61" t="s">
        <v>11</v>
      </c>
      <c r="D190" s="113"/>
      <c r="E190" s="24"/>
      <c r="F190" s="24"/>
      <c r="G190" s="72">
        <f t="shared" si="44"/>
        <v>0</v>
      </c>
      <c r="H190" s="245"/>
    </row>
    <row r="191" spans="3:8" s="67" customFormat="1" ht="15.75" customHeight="1" x14ac:dyDescent="0.25">
      <c r="C191" s="61" t="s">
        <v>12</v>
      </c>
      <c r="D191" s="113"/>
      <c r="E191" s="113"/>
      <c r="F191" s="113"/>
      <c r="G191" s="72">
        <f t="shared" si="44"/>
        <v>0</v>
      </c>
      <c r="H191" s="245"/>
    </row>
    <row r="192" spans="3:8" s="67" customFormat="1" ht="15.75" customHeight="1" x14ac:dyDescent="0.25">
      <c r="C192" s="62" t="s">
        <v>13</v>
      </c>
      <c r="D192" s="230">
        <v>13343</v>
      </c>
      <c r="E192" s="113"/>
      <c r="F192" s="113"/>
      <c r="G192" s="72">
        <f>SUM(D192:F192)</f>
        <v>13343</v>
      </c>
      <c r="H192" s="244">
        <f>'[1]Auxiliar Budget Tables'!AH54+'[1]Auxiliar Budget Tables'!AS45+'[1]Auxiliar Budget Tables'!AT45+'[1]Auxiliar Budget Tables'!AU45+'[1]Auxiliar Budget Tables'!BJ45</f>
        <v>15366.027400518231</v>
      </c>
    </row>
    <row r="193" spans="3:13" s="67" customFormat="1" ht="15.75" customHeight="1" x14ac:dyDescent="0.25">
      <c r="C193" s="61" t="s">
        <v>17</v>
      </c>
      <c r="D193" s="230">
        <v>63285</v>
      </c>
      <c r="E193" s="113"/>
      <c r="F193" s="113"/>
      <c r="G193" s="72">
        <f>SUM(D193:F193)</f>
        <v>63285</v>
      </c>
      <c r="H193" s="245"/>
    </row>
    <row r="194" spans="3:13" s="67" customFormat="1" ht="15.75" customHeight="1" x14ac:dyDescent="0.25">
      <c r="C194" s="61" t="s">
        <v>14</v>
      </c>
      <c r="D194" s="230"/>
      <c r="E194" s="113"/>
      <c r="F194" s="113"/>
      <c r="G194" s="72">
        <f>SUM(D194:F194)</f>
        <v>0</v>
      </c>
      <c r="H194" s="245"/>
    </row>
    <row r="195" spans="3:13" s="67" customFormat="1" ht="15.75" customHeight="1" x14ac:dyDescent="0.25">
      <c r="C195" s="61" t="s">
        <v>182</v>
      </c>
      <c r="D195" s="113"/>
      <c r="E195" s="113"/>
      <c r="F195" s="113"/>
      <c r="G195" s="72">
        <f t="shared" si="44"/>
        <v>0</v>
      </c>
      <c r="H195" s="245"/>
    </row>
    <row r="196" spans="3:13" s="67" customFormat="1" ht="15.75" customHeight="1" x14ac:dyDescent="0.25">
      <c r="C196" s="66" t="s">
        <v>185</v>
      </c>
      <c r="D196" s="78">
        <f t="shared" ref="D196:F196" si="45">SUM(D189:D195)</f>
        <v>76628</v>
      </c>
      <c r="E196" s="78">
        <f t="shared" si="45"/>
        <v>0</v>
      </c>
      <c r="F196" s="78">
        <f t="shared" si="45"/>
        <v>0</v>
      </c>
      <c r="G196" s="72">
        <f t="shared" si="44"/>
        <v>76628</v>
      </c>
      <c r="H196" s="245">
        <f>SUM(H189:H195)</f>
        <v>15366.027400518231</v>
      </c>
    </row>
    <row r="197" spans="3:13" s="67" customFormat="1" ht="15.75" customHeight="1" thickBot="1" x14ac:dyDescent="0.3">
      <c r="C197" s="63"/>
      <c r="D197" s="65"/>
      <c r="E197" s="65"/>
      <c r="F197" s="65"/>
      <c r="G197" s="63"/>
      <c r="H197" s="245"/>
    </row>
    <row r="198" spans="3:13" s="67" customFormat="1" ht="19.5" customHeight="1" thickBot="1" x14ac:dyDescent="0.3">
      <c r="C198" s="301" t="s">
        <v>18</v>
      </c>
      <c r="D198" s="302"/>
      <c r="E198" s="302"/>
      <c r="F198" s="302"/>
      <c r="G198" s="303"/>
      <c r="H198" s="247" t="s">
        <v>624</v>
      </c>
    </row>
    <row r="199" spans="3:13" s="67" customFormat="1" ht="19.5" customHeight="1" x14ac:dyDescent="0.25">
      <c r="C199" s="87"/>
      <c r="D199" s="294" t="str">
        <f>'1) Budget Tables'!D5</f>
        <v>Recipient Organization</v>
      </c>
      <c r="E199" s="71" t="s">
        <v>545</v>
      </c>
      <c r="F199" s="71" t="s">
        <v>546</v>
      </c>
      <c r="G199" s="299" t="s">
        <v>18</v>
      </c>
      <c r="H199" s="294" t="s">
        <v>626</v>
      </c>
    </row>
    <row r="200" spans="3:13" s="67" customFormat="1" ht="19.5" customHeight="1" x14ac:dyDescent="0.25">
      <c r="C200" s="87"/>
      <c r="D200" s="295"/>
      <c r="E200" s="64"/>
      <c r="F200" s="64"/>
      <c r="G200" s="300"/>
      <c r="H200" s="295" t="s">
        <v>625</v>
      </c>
      <c r="I200" s="255"/>
      <c r="J200" s="255"/>
    </row>
    <row r="201" spans="3:13" s="67" customFormat="1" ht="19.5" customHeight="1" x14ac:dyDescent="0.25">
      <c r="C201" s="26" t="s">
        <v>10</v>
      </c>
      <c r="D201" s="88">
        <f>SUM(D178,D167,D156,D145,D133,D122,D111,D100,D88,D77,D66,D55,D43,D32,D21,D10,D189)</f>
        <v>225939.38</v>
      </c>
      <c r="E201" s="88">
        <f t="shared" ref="E201:F207" si="46">SUM(E178,E167,E156,E145,E133,E122,E111,E100,E88,E77,E66,E55,E43,E32,E21,E10)</f>
        <v>0</v>
      </c>
      <c r="F201" s="88">
        <f t="shared" si="46"/>
        <v>0</v>
      </c>
      <c r="G201" s="84">
        <f>SUM(D201:F201)</f>
        <v>225939.38</v>
      </c>
      <c r="H201" s="248">
        <f>H10+H21+H55+H66+H100+H111+H189</f>
        <v>65767.981078148616</v>
      </c>
      <c r="I201" s="256"/>
      <c r="J201" s="253"/>
    </row>
    <row r="202" spans="3:13" s="67" customFormat="1" ht="34.5" customHeight="1" x14ac:dyDescent="0.25">
      <c r="C202" s="26" t="s">
        <v>11</v>
      </c>
      <c r="D202" s="88">
        <f t="shared" ref="D202:D203" si="47">SUM(D179,D168,D157,D146,D134,D123,D112,D101,D89,D78,D67,D56,D44,D33,D22,D11,D190)</f>
        <v>0</v>
      </c>
      <c r="E202" s="88">
        <f t="shared" si="46"/>
        <v>0</v>
      </c>
      <c r="F202" s="88">
        <f t="shared" si="46"/>
        <v>0</v>
      </c>
      <c r="G202" s="85">
        <f>SUM(D202:F202)</f>
        <v>0</v>
      </c>
      <c r="H202" s="248">
        <f t="shared" ref="H202:H207" si="48">SUM(H179,H168,H157,H146,H134,H123,H112,H101,H89,H78,H67,H56,H44,H33,H22,H11,H190)</f>
        <v>0</v>
      </c>
      <c r="I202" s="256"/>
      <c r="J202" s="253"/>
    </row>
    <row r="203" spans="3:13" s="67" customFormat="1" ht="48" customHeight="1" x14ac:dyDescent="0.25">
      <c r="C203" s="26" t="s">
        <v>12</v>
      </c>
      <c r="D203" s="88">
        <f t="shared" si="47"/>
        <v>2164</v>
      </c>
      <c r="E203" s="88">
        <f t="shared" si="46"/>
        <v>0</v>
      </c>
      <c r="F203" s="88">
        <f t="shared" si="46"/>
        <v>0</v>
      </c>
      <c r="G203" s="85">
        <f t="shared" ref="G203:G207" si="49">SUM(D203:F203)</f>
        <v>2164</v>
      </c>
      <c r="H203" s="248">
        <f t="shared" si="48"/>
        <v>1097.2222222222222</v>
      </c>
      <c r="I203" s="256"/>
      <c r="J203" s="253"/>
    </row>
    <row r="204" spans="3:13" s="67" customFormat="1" ht="33" customHeight="1" x14ac:dyDescent="0.25">
      <c r="C204" s="41" t="s">
        <v>13</v>
      </c>
      <c r="D204" s="88">
        <f>SUM(D181,D170,D159,D148,D136,D125,D114,D103,D91,D80,D69,D58,D46,D35,D24,D13,D192)</f>
        <v>13543</v>
      </c>
      <c r="E204" s="88">
        <f t="shared" si="46"/>
        <v>0</v>
      </c>
      <c r="F204" s="88">
        <f t="shared" si="46"/>
        <v>0</v>
      </c>
      <c r="G204" s="85">
        <f t="shared" si="49"/>
        <v>13543</v>
      </c>
      <c r="H204" s="248">
        <f>SUM(H181,H170,H159,H148,H136,H125,H114,H103,H91,H80,H69,H58,H46,H35,H24,H13,H192)</f>
        <v>15366.027400518231</v>
      </c>
      <c r="I204" s="256"/>
      <c r="J204" s="253"/>
    </row>
    <row r="205" spans="3:13" s="67" customFormat="1" ht="21" customHeight="1" x14ac:dyDescent="0.25">
      <c r="C205" s="163" t="s">
        <v>17</v>
      </c>
      <c r="D205" s="158">
        <f>SUM(D182,D171,D160,D149,D137,D126,D115,D104,D92,D81,D70,D59,D47,D36,D25,D14,D193)</f>
        <v>63285</v>
      </c>
      <c r="E205" s="88">
        <f t="shared" si="46"/>
        <v>0</v>
      </c>
      <c r="F205" s="88">
        <f t="shared" si="46"/>
        <v>0</v>
      </c>
      <c r="G205" s="85">
        <f t="shared" si="49"/>
        <v>63285</v>
      </c>
      <c r="H205" s="248">
        <f t="shared" si="48"/>
        <v>0</v>
      </c>
      <c r="I205" s="256"/>
      <c r="J205" s="253"/>
      <c r="K205" s="30"/>
      <c r="L205" s="30"/>
      <c r="M205" s="29"/>
    </row>
    <row r="206" spans="3:13" s="67" customFormat="1" ht="39.75" customHeight="1" x14ac:dyDescent="0.25">
      <c r="C206" s="26" t="s">
        <v>14</v>
      </c>
      <c r="D206" s="164">
        <f>SUM(D183,D172,D161,D150,D138,D127,D116,D105,D93,D82,D71,D60,D48,D37,D26,D15,D194)</f>
        <v>688911</v>
      </c>
      <c r="E206" s="160">
        <f t="shared" si="46"/>
        <v>0</v>
      </c>
      <c r="F206" s="88">
        <f t="shared" si="46"/>
        <v>0</v>
      </c>
      <c r="G206" s="85">
        <f t="shared" si="49"/>
        <v>688911</v>
      </c>
      <c r="H206" s="248">
        <f t="shared" si="48"/>
        <v>25946.402004950723</v>
      </c>
      <c r="I206" s="258" t="s">
        <v>628</v>
      </c>
      <c r="J206" s="253"/>
      <c r="K206" s="30"/>
      <c r="L206" s="30"/>
      <c r="M206" s="29"/>
    </row>
    <row r="207" spans="3:13" s="67" customFormat="1" ht="23.25" customHeight="1" thickBot="1" x14ac:dyDescent="0.3">
      <c r="C207" s="26" t="s">
        <v>182</v>
      </c>
      <c r="D207" s="164">
        <f>SUM(D184,D173,D162,D151,D139,D128,D117,D106,D94,D83,D72,D61,D49,D38,D27,D16,D195)</f>
        <v>34195</v>
      </c>
      <c r="E207" s="161">
        <f t="shared" si="46"/>
        <v>0</v>
      </c>
      <c r="F207" s="91">
        <f t="shared" si="46"/>
        <v>0</v>
      </c>
      <c r="G207" s="86">
        <f t="shared" si="49"/>
        <v>34195</v>
      </c>
      <c r="H207" s="248">
        <f t="shared" si="48"/>
        <v>5499.1901771813036</v>
      </c>
      <c r="I207" s="256"/>
      <c r="J207" s="253"/>
      <c r="K207" s="30"/>
      <c r="L207" s="30"/>
      <c r="M207" s="29"/>
    </row>
    <row r="208" spans="3:13" s="67" customFormat="1" ht="22.5" customHeight="1" thickBot="1" x14ac:dyDescent="0.3">
      <c r="C208" s="170" t="s">
        <v>557</v>
      </c>
      <c r="D208" s="171">
        <f>SUM(D201:D207)</f>
        <v>1028037.38</v>
      </c>
      <c r="E208" s="162">
        <f t="shared" ref="E208" si="50">SUM(E201:E207)</f>
        <v>0</v>
      </c>
      <c r="F208" s="89">
        <f t="shared" ref="F208" si="51">SUM(F201:F207)</f>
        <v>0</v>
      </c>
      <c r="G208" s="90">
        <f>SUM(D208:F208)</f>
        <v>1028037.38</v>
      </c>
      <c r="H208" s="249">
        <f>SUM(H201:H207)</f>
        <v>113676.82288302109</v>
      </c>
      <c r="I208" s="256"/>
      <c r="J208" s="254"/>
      <c r="K208" s="30"/>
      <c r="L208" s="30"/>
      <c r="M208" s="29"/>
    </row>
    <row r="209" spans="3:14" s="67" customFormat="1" ht="22.5" customHeight="1" x14ac:dyDescent="0.25">
      <c r="C209" s="170" t="s">
        <v>558</v>
      </c>
      <c r="D209" s="232">
        <f>D208*0.07</f>
        <v>71962.616600000008</v>
      </c>
      <c r="E209" s="159"/>
      <c r="F209" s="159"/>
      <c r="G209" s="165"/>
      <c r="H209" s="250">
        <f>H208*0.07</f>
        <v>7957.3776018114768</v>
      </c>
      <c r="I209" s="256"/>
      <c r="J209" s="253"/>
      <c r="K209" s="30"/>
      <c r="L209" s="30"/>
      <c r="M209" s="29"/>
    </row>
    <row r="210" spans="3:14" s="67" customFormat="1" ht="22.5" customHeight="1" thickBot="1" x14ac:dyDescent="0.3">
      <c r="C210" s="166" t="s">
        <v>559</v>
      </c>
      <c r="D210" s="167">
        <f>SUM(D208:D209)</f>
        <v>1099999.9966</v>
      </c>
      <c r="E210" s="168"/>
      <c r="F210" s="168"/>
      <c r="G210" s="169"/>
      <c r="H210" s="72">
        <f>H208+H209</f>
        <v>121634.20048483256</v>
      </c>
      <c r="I210" s="257"/>
      <c r="J210" s="187"/>
      <c r="K210" s="30"/>
      <c r="L210" s="30"/>
      <c r="M210" s="29"/>
    </row>
    <row r="211" spans="3:14" s="67" customFormat="1" ht="15.75" customHeight="1" x14ac:dyDescent="0.25">
      <c r="C211" s="63"/>
      <c r="D211" s="65"/>
      <c r="E211" s="65"/>
      <c r="F211" s="65"/>
      <c r="G211" s="63"/>
      <c r="H211" s="251"/>
      <c r="I211" s="43"/>
      <c r="J211" s="43"/>
      <c r="K211" s="43"/>
      <c r="L211" s="68"/>
      <c r="M211" s="65"/>
    </row>
    <row r="212" spans="3:14" s="67" customFormat="1" ht="15.75" customHeight="1" x14ac:dyDescent="0.25">
      <c r="C212" s="63"/>
      <c r="D212" s="65"/>
      <c r="E212" s="65"/>
      <c r="F212" s="65"/>
      <c r="G212" s="63"/>
      <c r="H212" s="251"/>
      <c r="I212" s="43"/>
      <c r="J212" s="43"/>
      <c r="K212" s="43"/>
      <c r="L212" s="68"/>
      <c r="M212" s="65"/>
    </row>
    <row r="213" spans="3:14" ht="15.75" customHeight="1" x14ac:dyDescent="0.25">
      <c r="H213" s="252"/>
      <c r="L213" s="69"/>
    </row>
    <row r="214" spans="3:14" ht="15.75" customHeight="1" x14ac:dyDescent="0.25">
      <c r="H214" s="252"/>
      <c r="I214" s="50"/>
      <c r="L214" s="69"/>
    </row>
    <row r="215" spans="3:14" ht="15.75" customHeight="1" x14ac:dyDescent="0.25">
      <c r="I215" s="50"/>
      <c r="L215" s="67"/>
    </row>
    <row r="216" spans="3:14" ht="40.5" customHeight="1" x14ac:dyDescent="0.25">
      <c r="H216" s="70"/>
      <c r="I216" s="50"/>
      <c r="L216" s="70"/>
    </row>
    <row r="217" spans="3:14" ht="24.75" customHeight="1" x14ac:dyDescent="0.25">
      <c r="H217" s="70"/>
      <c r="I217" s="50"/>
      <c r="L217" s="70"/>
    </row>
    <row r="218" spans="3:14" ht="41.25" customHeight="1" x14ac:dyDescent="0.25">
      <c r="H218" s="70"/>
      <c r="I218" s="50"/>
      <c r="L218" s="70"/>
    </row>
    <row r="219" spans="3:14" ht="51.75" customHeight="1" x14ac:dyDescent="0.25">
      <c r="H219" s="70"/>
      <c r="I219" s="50"/>
      <c r="L219" s="70"/>
      <c r="N219" s="63"/>
    </row>
    <row r="220" spans="3:14" ht="42" customHeight="1" x14ac:dyDescent="0.25">
      <c r="H220" s="70"/>
      <c r="I220" s="50"/>
      <c r="L220" s="70"/>
      <c r="N220" s="63"/>
    </row>
    <row r="221" spans="3:14" s="65" customFormat="1" ht="42" customHeight="1" x14ac:dyDescent="0.25">
      <c r="C221" s="63"/>
      <c r="G221" s="63"/>
      <c r="H221" s="70"/>
      <c r="I221" s="50"/>
      <c r="J221" s="63"/>
      <c r="K221" s="63"/>
      <c r="L221" s="70"/>
      <c r="M221" s="63"/>
    </row>
    <row r="222" spans="3:14" s="65" customFormat="1" ht="42" customHeight="1" x14ac:dyDescent="0.25">
      <c r="C222" s="63"/>
      <c r="G222" s="63"/>
      <c r="H222" s="245"/>
      <c r="I222" s="50"/>
      <c r="J222" s="63"/>
      <c r="K222" s="63"/>
      <c r="L222" s="63"/>
      <c r="M222" s="63"/>
    </row>
    <row r="223" spans="3:14" s="65" customFormat="1" ht="63.75" customHeight="1" x14ac:dyDescent="0.25">
      <c r="C223" s="63"/>
      <c r="G223" s="63"/>
      <c r="H223" s="245"/>
      <c r="I223" s="69"/>
      <c r="J223" s="67"/>
      <c r="K223" s="67"/>
      <c r="L223" s="63"/>
      <c r="M223" s="63"/>
    </row>
    <row r="224" spans="3:14" s="65" customFormat="1" ht="42" customHeight="1" x14ac:dyDescent="0.25">
      <c r="C224" s="63"/>
      <c r="G224" s="63"/>
      <c r="H224" s="245"/>
      <c r="I224" s="63"/>
      <c r="J224" s="63"/>
      <c r="K224" s="63"/>
      <c r="L224" s="63"/>
      <c r="M224" s="69"/>
    </row>
    <row r="225" spans="3:14" ht="23.25" customHeight="1" x14ac:dyDescent="0.25">
      <c r="N225" s="63"/>
    </row>
    <row r="226" spans="3:14" ht="27.75" customHeight="1" x14ac:dyDescent="0.25">
      <c r="L226" s="67"/>
      <c r="N226" s="63"/>
    </row>
    <row r="227" spans="3:14" ht="55.5" customHeight="1" x14ac:dyDescent="0.25">
      <c r="N227" s="63"/>
    </row>
    <row r="228" spans="3:14" ht="57.75" customHeight="1" x14ac:dyDescent="0.25">
      <c r="M228" s="67"/>
      <c r="N228" s="63"/>
    </row>
    <row r="229" spans="3:14" ht="21.75" customHeight="1" x14ac:dyDescent="0.25">
      <c r="N229" s="63"/>
    </row>
    <row r="230" spans="3:14" ht="49.5" customHeight="1" x14ac:dyDescent="0.25">
      <c r="N230" s="63"/>
    </row>
    <row r="231" spans="3:14" ht="28.5" customHeight="1" x14ac:dyDescent="0.25">
      <c r="N231" s="63"/>
    </row>
    <row r="232" spans="3:14" ht="28.5" customHeight="1" x14ac:dyDescent="0.25">
      <c r="N232" s="63"/>
    </row>
    <row r="233" spans="3:14" ht="28.5" customHeight="1" x14ac:dyDescent="0.25">
      <c r="N233" s="63"/>
    </row>
    <row r="234" spans="3:14" ht="23.25" customHeight="1" x14ac:dyDescent="0.25">
      <c r="N234" s="69"/>
    </row>
    <row r="235" spans="3:14" ht="43.5" customHeight="1" x14ac:dyDescent="0.25">
      <c r="N235" s="69"/>
    </row>
    <row r="236" spans="3:14" ht="55.5" customHeight="1" x14ac:dyDescent="0.25">
      <c r="N236" s="63"/>
    </row>
    <row r="237" spans="3:14" ht="42.75" customHeight="1" x14ac:dyDescent="0.25">
      <c r="N237" s="69"/>
    </row>
    <row r="238" spans="3:14" ht="21.75" customHeight="1" x14ac:dyDescent="0.25">
      <c r="N238" s="69"/>
    </row>
    <row r="239" spans="3:14" ht="21.75" customHeight="1" x14ac:dyDescent="0.25">
      <c r="N239" s="69"/>
    </row>
    <row r="240" spans="3:14" s="67" customFormat="1" ht="23.25" customHeight="1" x14ac:dyDescent="0.25">
      <c r="C240" s="63"/>
      <c r="D240" s="65"/>
      <c r="E240" s="65"/>
      <c r="F240" s="65"/>
      <c r="G240" s="63"/>
      <c r="H240" s="245"/>
      <c r="I240" s="63"/>
      <c r="J240" s="63"/>
      <c r="K240" s="63"/>
      <c r="L240" s="63"/>
      <c r="M240" s="63"/>
    </row>
    <row r="241" ht="23.25" customHeight="1" x14ac:dyDescent="0.25"/>
    <row r="242" ht="21.75" customHeight="1" x14ac:dyDescent="0.25"/>
    <row r="243" ht="16.5" customHeight="1" x14ac:dyDescent="0.25"/>
    <row r="244" ht="29.25" customHeight="1" x14ac:dyDescent="0.25"/>
    <row r="245" ht="24.75" customHeight="1" x14ac:dyDescent="0.25"/>
    <row r="246" ht="33" customHeight="1" x14ac:dyDescent="0.25"/>
    <row r="248" ht="15" customHeight="1" x14ac:dyDescent="0.25"/>
    <row r="249" ht="25.5" customHeight="1" x14ac:dyDescent="0.25"/>
  </sheetData>
  <sheetProtection formatCells="0" formatColumns="0" formatRows="0"/>
  <customSheetViews>
    <customSheetView guid="{11BDAACC-DDF1-47B0-9FE1-A15805971A82}" scale="80" showGridLines="0" zeroValues="0" hiddenColumns="1">
      <selection activeCell="D196" sqref="D196"/>
      <rowBreaks count="1" manualBreakCount="1">
        <brk id="63" max="16383" man="1"/>
      </rowBreaks>
      <pageMargins left="0.7" right="0.7" top="0.75" bottom="0.75" header="0.3" footer="0.3"/>
      <pageSetup scale="74" orientation="landscape" r:id="rId1"/>
    </customSheetView>
    <customSheetView guid="{73797778-4AE1-4A24-8DE4-DFCAC0798EB1}" scale="80" showGridLines="0" zeroValues="0" hiddenColumns="1" topLeftCell="A199">
      <selection activeCell="D205" sqref="D205"/>
      <rowBreaks count="1" manualBreakCount="1">
        <brk id="63" max="16383" man="1"/>
      </rowBreaks>
      <pageMargins left="0.7" right="0.7" top="0.75" bottom="0.75" header="0.3" footer="0.3"/>
      <pageSetup scale="74" orientation="landscape" r:id="rId2"/>
    </customSheetView>
    <customSheetView guid="{2D97E3AB-8AA9-4AB9-90C0-BE74BE3A4AA6}" scale="80" showGridLines="0" zeroValues="0" hiddenColumns="1">
      <selection activeCell="D17" sqref="D17"/>
      <rowBreaks count="1" manualBreakCount="1">
        <brk id="63" max="16383" man="1"/>
      </rowBreaks>
      <pageMargins left="0.7" right="0.7" top="0.75" bottom="0.75" header="0.3" footer="0.3"/>
      <pageSetup scale="74" orientation="landscape" r:id="rId3"/>
    </customSheetView>
    <customSheetView guid="{D10BAAA9-92CE-4851-971A-1182B1A51BBE}" scale="80" showGridLines="0" zeroValues="0" hiddenColumns="1" topLeftCell="A190">
      <selection activeCell="I31" sqref="I31"/>
      <rowBreaks count="1" manualBreakCount="1">
        <brk id="63" max="16383" man="1"/>
      </rowBreaks>
      <pageMargins left="0.7" right="0.7" top="0.75" bottom="0.75" header="0.3" footer="0.3"/>
      <pageSetup scale="74" orientation="landscape" r:id="rId4"/>
    </customSheetView>
  </customSheetViews>
  <mergeCells count="27">
    <mergeCell ref="B142:G142"/>
    <mergeCell ref="C143:G143"/>
    <mergeCell ref="C64:G64"/>
    <mergeCell ref="C75:G75"/>
    <mergeCell ref="C2:F2"/>
    <mergeCell ref="B7:G7"/>
    <mergeCell ref="C8:G8"/>
    <mergeCell ref="B52:G52"/>
    <mergeCell ref="C19:G19"/>
    <mergeCell ref="C30:G30"/>
    <mergeCell ref="C41:G41"/>
    <mergeCell ref="H199:H200"/>
    <mergeCell ref="D199:D200"/>
    <mergeCell ref="C4:E4"/>
    <mergeCell ref="C86:G86"/>
    <mergeCell ref="B97:G97"/>
    <mergeCell ref="C187:G187"/>
    <mergeCell ref="G199:G200"/>
    <mergeCell ref="C165:G165"/>
    <mergeCell ref="C176:G176"/>
    <mergeCell ref="C154:G154"/>
    <mergeCell ref="C53:G53"/>
    <mergeCell ref="C98:G98"/>
    <mergeCell ref="C109:G109"/>
    <mergeCell ref="C120:G120"/>
    <mergeCell ref="C198:G198"/>
    <mergeCell ref="C131:G131"/>
  </mergeCells>
  <conditionalFormatting sqref="G17">
    <cfRule type="cellIs" dxfId="39" priority="34" operator="notEqual">
      <formula>$G$9</formula>
    </cfRule>
  </conditionalFormatting>
  <conditionalFormatting sqref="G28">
    <cfRule type="cellIs" dxfId="38" priority="33" operator="notEqual">
      <formula>$G$20</formula>
    </cfRule>
  </conditionalFormatting>
  <conditionalFormatting sqref="G39:G40">
    <cfRule type="cellIs" dxfId="37" priority="32" operator="notEqual">
      <formula>$G$31</formula>
    </cfRule>
  </conditionalFormatting>
  <conditionalFormatting sqref="G50">
    <cfRule type="cellIs" dxfId="36" priority="31" operator="notEqual">
      <formula>$G$42</formula>
    </cfRule>
  </conditionalFormatting>
  <conditionalFormatting sqref="G62">
    <cfRule type="cellIs" dxfId="35" priority="30" operator="notEqual">
      <formula>$G$54</formula>
    </cfRule>
  </conditionalFormatting>
  <conditionalFormatting sqref="G73">
    <cfRule type="cellIs" dxfId="34" priority="29" operator="notEqual">
      <formula>$G$65</formula>
    </cfRule>
  </conditionalFormatting>
  <conditionalFormatting sqref="G84">
    <cfRule type="cellIs" dxfId="33" priority="28" operator="notEqual">
      <formula>$G$76</formula>
    </cfRule>
  </conditionalFormatting>
  <conditionalFormatting sqref="G95">
    <cfRule type="cellIs" dxfId="32" priority="27" operator="notEqual">
      <formula>$G$87</formula>
    </cfRule>
  </conditionalFormatting>
  <conditionalFormatting sqref="G107">
    <cfRule type="cellIs" dxfId="31" priority="26" operator="notEqual">
      <formula>$G$99</formula>
    </cfRule>
  </conditionalFormatting>
  <conditionalFormatting sqref="G118">
    <cfRule type="cellIs" dxfId="30" priority="25" operator="notEqual">
      <formula>$G$110</formula>
    </cfRule>
  </conditionalFormatting>
  <conditionalFormatting sqref="G129">
    <cfRule type="cellIs" dxfId="29" priority="24" operator="notEqual">
      <formula>$G$121</formula>
    </cfRule>
  </conditionalFormatting>
  <conditionalFormatting sqref="G140">
    <cfRule type="cellIs" dxfId="28" priority="23" operator="notEqual">
      <formula>$G$132</formula>
    </cfRule>
  </conditionalFormatting>
  <conditionalFormatting sqref="G152">
    <cfRule type="cellIs" dxfId="27" priority="22" operator="notEqual">
      <formula>$G$144</formula>
    </cfRule>
  </conditionalFormatting>
  <conditionalFormatting sqref="G163">
    <cfRule type="cellIs" dxfId="26" priority="21" operator="notEqual">
      <formula>$G$155</formula>
    </cfRule>
  </conditionalFormatting>
  <conditionalFormatting sqref="G174">
    <cfRule type="cellIs" dxfId="25" priority="20" operator="notEqual">
      <formula>$G$155</formula>
    </cfRule>
  </conditionalFormatting>
  <conditionalFormatting sqref="G185">
    <cfRule type="cellIs" dxfId="24" priority="19" operator="notEqual">
      <formula>$G$177</formula>
    </cfRule>
  </conditionalFormatting>
  <conditionalFormatting sqref="G196">
    <cfRule type="cellIs" dxfId="23" priority="18" operator="notEqual">
      <formula>$G$188</formula>
    </cfRule>
  </conditionalFormatting>
  <conditionalFormatting sqref="D17">
    <cfRule type="cellIs" dxfId="22" priority="17" operator="notEqual">
      <formula>$D$9</formula>
    </cfRule>
  </conditionalFormatting>
  <conditionalFormatting sqref="D28">
    <cfRule type="cellIs" dxfId="21" priority="16" operator="notEqual">
      <formula>$D$20</formula>
    </cfRule>
  </conditionalFormatting>
  <conditionalFormatting sqref="D39">
    <cfRule type="cellIs" dxfId="20" priority="15" operator="notEqual">
      <formula>$D$31</formula>
    </cfRule>
  </conditionalFormatting>
  <conditionalFormatting sqref="D50">
    <cfRule type="cellIs" dxfId="19" priority="14" operator="notEqual">
      <formula>$D$42</formula>
    </cfRule>
  </conditionalFormatting>
  <conditionalFormatting sqref="D62">
    <cfRule type="cellIs" dxfId="18" priority="13" operator="notEqual">
      <formula>$D$54</formula>
    </cfRule>
  </conditionalFormatting>
  <conditionalFormatting sqref="D73">
    <cfRule type="cellIs" dxfId="17" priority="12" operator="notEqual">
      <formula>$D$65</formula>
    </cfRule>
  </conditionalFormatting>
  <conditionalFormatting sqref="D84">
    <cfRule type="cellIs" dxfId="16" priority="11" operator="notEqual">
      <formula>$D$76</formula>
    </cfRule>
  </conditionalFormatting>
  <conditionalFormatting sqref="D95">
    <cfRule type="cellIs" dxfId="15" priority="10" operator="notEqual">
      <formula>$D$87</formula>
    </cfRule>
  </conditionalFormatting>
  <conditionalFormatting sqref="D107">
    <cfRule type="cellIs" dxfId="14" priority="9" operator="notEqual">
      <formula>$D$99</formula>
    </cfRule>
  </conditionalFormatting>
  <conditionalFormatting sqref="D118">
    <cfRule type="cellIs" dxfId="13" priority="8" operator="notEqual">
      <formula>$D$110</formula>
    </cfRule>
  </conditionalFormatting>
  <conditionalFormatting sqref="D129">
    <cfRule type="cellIs" dxfId="12" priority="7" operator="notEqual">
      <formula>$D$121</formula>
    </cfRule>
  </conditionalFormatting>
  <conditionalFormatting sqref="D140">
    <cfRule type="cellIs" dxfId="11" priority="6" operator="notEqual">
      <formula>$D$132</formula>
    </cfRule>
  </conditionalFormatting>
  <conditionalFormatting sqref="D152">
    <cfRule type="cellIs" dxfId="10" priority="5" operator="notEqual">
      <formula>$D$144</formula>
    </cfRule>
  </conditionalFormatting>
  <conditionalFormatting sqref="D163">
    <cfRule type="cellIs" dxfId="9" priority="4" operator="notEqual">
      <formula>$D$155</formula>
    </cfRule>
  </conditionalFormatting>
  <conditionalFormatting sqref="D174">
    <cfRule type="cellIs" dxfId="8" priority="3" operator="notEqual">
      <formula>$D$166</formula>
    </cfRule>
  </conditionalFormatting>
  <conditionalFormatting sqref="D185">
    <cfRule type="cellIs" dxfId="7" priority="2" operator="notEqual">
      <formula>$D$177</formula>
    </cfRule>
  </conditionalFormatting>
  <conditionalFormatting sqref="D196">
    <cfRule type="cellIs" dxfId="6" priority="1" operator="notEqual">
      <formula>$D$188</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6 C27 C38 C49 C61 C72 C83 C94 C106 C117 C128 C139 C151 C162 C173 C184 C207 C195"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5 C26 C37 C48 C60 C71 C82 C93 C105 C116 C127 C138 C150 C161 C172 C183 C206 C194" xr:uid="{00000000-0002-0000-0200-000001000000}"/>
    <dataValidation allowBlank="1" showInputMessage="1" showErrorMessage="1" prompt="Services contracted by an organization which follow the normal procurement processes." sqref="C13 C24 C35 C46 C58 C69 C80 C91 C103 C114 C125 C136 C148 C159 C170 C181 C204 C192" xr:uid="{00000000-0002-0000-0200-000002000000}"/>
    <dataValidation allowBlank="1" showInputMessage="1" showErrorMessage="1" prompt="Includes staff and non-staff travel paid for by the organization directly related to a project." sqref="C14 C25 C36 C47 C59 C70 C81 C92 C104 C115 C126 C137 C149 C160 C171 C182 C205 C193"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2 C23 C34 C45 C57 C68 C79 C90 C102 C113 C124 C135 C147 C158 C169 C180 C203 C191"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1 C22 C33 C44 C56 C67 C78 C89 C101 C112 C123 C134 C146 C157 C168 C179 C202 C190" xr:uid="{00000000-0002-0000-0200-000005000000}"/>
    <dataValidation allowBlank="1" showInputMessage="1" showErrorMessage="1" prompt="Includes all related staff and temporary staff costs including base salary, post adjustment and all staff entitlements." sqref="C10 C21 C32 C43 C55 C66 C77 C88 C100 C111 C122 C133 C145 C156 C167 C178 C201 C189" xr:uid="{00000000-0002-0000-0200-000006000000}"/>
    <dataValidation allowBlank="1" showInputMessage="1" showErrorMessage="1" prompt="Output totals must match the original total from Table 1, and will show as red if not. " sqref="G17" xr:uid="{00000000-0002-0000-0200-000007000000}"/>
  </dataValidations>
  <pageMargins left="0.7" right="0.7" top="0.75" bottom="0.75" header="0.3" footer="0.3"/>
  <pageSetup scale="74" orientation="landscape" r:id="rId5"/>
  <rowBreaks count="1" manualBreakCount="1">
    <brk id="63" max="16383" man="1"/>
  </rowBreaks>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B1:F16"/>
  <sheetViews>
    <sheetView showGridLines="0" workbookViewId="0"/>
  </sheetViews>
  <sheetFormatPr defaultColWidth="8.85546875" defaultRowHeight="15" x14ac:dyDescent="0.25"/>
  <cols>
    <col min="2" max="2" width="73.28515625" customWidth="1"/>
  </cols>
  <sheetData>
    <row r="1" spans="2:6" ht="15.75" thickBot="1" x14ac:dyDescent="0.3"/>
    <row r="2" spans="2:6" ht="15.75" thickBot="1" x14ac:dyDescent="0.3">
      <c r="B2" s="11" t="s">
        <v>26</v>
      </c>
      <c r="C2" s="1"/>
      <c r="D2" s="1"/>
      <c r="E2" s="1"/>
      <c r="F2" s="1"/>
    </row>
    <row r="3" spans="2:6" x14ac:dyDescent="0.25">
      <c r="B3" s="8"/>
    </row>
    <row r="4" spans="2:6" ht="30.75" customHeight="1" x14ac:dyDescent="0.25">
      <c r="B4" s="9" t="s">
        <v>19</v>
      </c>
    </row>
    <row r="5" spans="2:6" ht="30.75" customHeight="1" x14ac:dyDescent="0.25">
      <c r="B5" s="9"/>
    </row>
    <row r="6" spans="2:6" ht="60" x14ac:dyDescent="0.25">
      <c r="B6" s="9" t="s">
        <v>20</v>
      </c>
    </row>
    <row r="7" spans="2:6" x14ac:dyDescent="0.25">
      <c r="B7" s="9"/>
    </row>
    <row r="8" spans="2:6" ht="60" x14ac:dyDescent="0.25">
      <c r="B8" s="9" t="s">
        <v>21</v>
      </c>
    </row>
    <row r="9" spans="2:6" x14ac:dyDescent="0.25">
      <c r="B9" s="9"/>
    </row>
    <row r="10" spans="2:6" ht="60" x14ac:dyDescent="0.25">
      <c r="B10" s="9" t="s">
        <v>22</v>
      </c>
    </row>
    <row r="11" spans="2:6" x14ac:dyDescent="0.25">
      <c r="B11" s="9"/>
    </row>
    <row r="12" spans="2:6" ht="30" x14ac:dyDescent="0.25">
      <c r="B12" s="9" t="s">
        <v>23</v>
      </c>
    </row>
    <row r="13" spans="2:6" x14ac:dyDescent="0.25">
      <c r="B13" s="9"/>
    </row>
    <row r="14" spans="2:6" ht="60" x14ac:dyDescent="0.25">
      <c r="B14" s="9" t="s">
        <v>24</v>
      </c>
    </row>
    <row r="15" spans="2:6" x14ac:dyDescent="0.25">
      <c r="B15" s="9"/>
    </row>
    <row r="16" spans="2:6" ht="45.75" thickBot="1" x14ac:dyDescent="0.3">
      <c r="B16" s="10" t="s">
        <v>25</v>
      </c>
    </row>
  </sheetData>
  <sheetProtection sheet="1" objects="1" scenarios="1"/>
  <customSheetViews>
    <customSheetView guid="{11BDAACC-DDF1-47B0-9FE1-A15805971A82}" showGridLines="0">
      <pageMargins left="0.7" right="0.7" top="0.75" bottom="0.75" header="0.3" footer="0.3"/>
    </customSheetView>
    <customSheetView guid="{73797778-4AE1-4A24-8DE4-DFCAC0798EB1}" showGridLines="0">
      <pageMargins left="0.7" right="0.7" top="0.75" bottom="0.75" header="0.3" footer="0.3"/>
    </customSheetView>
    <customSheetView guid="{2D97E3AB-8AA9-4AB9-90C0-BE74BE3A4AA6}" showGridLines="0">
      <pageMargins left="0.7" right="0.7" top="0.75" bottom="0.75" header="0.3" footer="0.3"/>
    </customSheetView>
    <customSheetView guid="{D10BAAA9-92CE-4851-971A-1182B1A51BBE}" showGridLines="0">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B1:D47"/>
  <sheetViews>
    <sheetView showGridLines="0" showZeros="0" topLeftCell="A16" zoomScale="80" zoomScaleNormal="80" zoomScaleSheetLayoutView="70" workbookViewId="0"/>
  </sheetViews>
  <sheetFormatPr defaultColWidth="8.85546875" defaultRowHeight="15" x14ac:dyDescent="0.25"/>
  <cols>
    <col min="2" max="2" width="61.85546875" customWidth="1"/>
    <col min="4" max="4" width="17.85546875" customWidth="1"/>
  </cols>
  <sheetData>
    <row r="1" spans="2:4" ht="15.75" thickBot="1" x14ac:dyDescent="0.3"/>
    <row r="2" spans="2:4" x14ac:dyDescent="0.25">
      <c r="B2" s="318" t="s">
        <v>565</v>
      </c>
      <c r="C2" s="319"/>
      <c r="D2" s="320"/>
    </row>
    <row r="3" spans="2:4" ht="15.75" thickBot="1" x14ac:dyDescent="0.3">
      <c r="B3" s="321"/>
      <c r="C3" s="322"/>
      <c r="D3" s="323"/>
    </row>
    <row r="4" spans="2:4" ht="15.75" thickBot="1" x14ac:dyDescent="0.3"/>
    <row r="5" spans="2:4" x14ac:dyDescent="0.25">
      <c r="B5" s="309" t="s">
        <v>186</v>
      </c>
      <c r="C5" s="310"/>
      <c r="D5" s="311"/>
    </row>
    <row r="6" spans="2:4" ht="15.75" thickBot="1" x14ac:dyDescent="0.3">
      <c r="B6" s="312"/>
      <c r="C6" s="313"/>
      <c r="D6" s="314"/>
    </row>
    <row r="7" spans="2:4" x14ac:dyDescent="0.25">
      <c r="B7" s="99" t="s">
        <v>196</v>
      </c>
      <c r="C7" s="307">
        <f>SUM('1) Budget Tables'!D16:F16,'1) Budget Tables'!D26:F26,'1) Budget Tables'!D36:F36,'1) Budget Tables'!D46:F46)</f>
        <v>412112.6</v>
      </c>
      <c r="D7" s="308"/>
    </row>
    <row r="8" spans="2:4" x14ac:dyDescent="0.25">
      <c r="B8" s="99" t="s">
        <v>543</v>
      </c>
      <c r="C8" s="305">
        <f>SUM(D10:D14)</f>
        <v>0</v>
      </c>
      <c r="D8" s="306"/>
    </row>
    <row r="9" spans="2:4" x14ac:dyDescent="0.25">
      <c r="B9" s="100" t="s">
        <v>537</v>
      </c>
      <c r="C9" s="101" t="s">
        <v>538</v>
      </c>
      <c r="D9" s="102" t="s">
        <v>539</v>
      </c>
    </row>
    <row r="10" spans="2:4" ht="35.1" customHeight="1" x14ac:dyDescent="0.25">
      <c r="B10" s="128"/>
      <c r="C10" s="104"/>
      <c r="D10" s="105">
        <f>$C$7*C10</f>
        <v>0</v>
      </c>
    </row>
    <row r="11" spans="2:4" ht="35.1" customHeight="1" x14ac:dyDescent="0.25">
      <c r="B11" s="128"/>
      <c r="C11" s="104"/>
      <c r="D11" s="105">
        <f>C7*C11</f>
        <v>0</v>
      </c>
    </row>
    <row r="12" spans="2:4" ht="35.1" customHeight="1" x14ac:dyDescent="0.25">
      <c r="B12" s="129"/>
      <c r="C12" s="104"/>
      <c r="D12" s="105">
        <f>C7*C12</f>
        <v>0</v>
      </c>
    </row>
    <row r="13" spans="2:4" ht="35.1" customHeight="1" x14ac:dyDescent="0.25">
      <c r="B13" s="129"/>
      <c r="C13" s="104"/>
      <c r="D13" s="105">
        <f>C7*C13</f>
        <v>0</v>
      </c>
    </row>
    <row r="14" spans="2:4" ht="35.1" customHeight="1" thickBot="1" x14ac:dyDescent="0.3">
      <c r="B14" s="130"/>
      <c r="C14" s="109"/>
      <c r="D14" s="110">
        <f>C7*C14</f>
        <v>0</v>
      </c>
    </row>
    <row r="15" spans="2:4" ht="15.75" thickBot="1" x14ac:dyDescent="0.3"/>
    <row r="16" spans="2:4" x14ac:dyDescent="0.25">
      <c r="B16" s="309" t="s">
        <v>540</v>
      </c>
      <c r="C16" s="310"/>
      <c r="D16" s="311"/>
    </row>
    <row r="17" spans="2:4" ht="15.75" thickBot="1" x14ac:dyDescent="0.3">
      <c r="B17" s="315"/>
      <c r="C17" s="316"/>
      <c r="D17" s="317"/>
    </row>
    <row r="18" spans="2:4" x14ac:dyDescent="0.25">
      <c r="B18" s="99" t="s">
        <v>196</v>
      </c>
      <c r="C18" s="307">
        <f>SUM('1) Budget Tables'!D58:F58,'1) Budget Tables'!D68:F68,'1) Budget Tables'!D78:F78,'1) Budget Tables'!D88:F88)</f>
        <v>347419.6</v>
      </c>
      <c r="D18" s="308"/>
    </row>
    <row r="19" spans="2:4" x14ac:dyDescent="0.25">
      <c r="B19" s="99" t="s">
        <v>543</v>
      </c>
      <c r="C19" s="305">
        <f>SUM(D21:D25)</f>
        <v>0</v>
      </c>
      <c r="D19" s="306"/>
    </row>
    <row r="20" spans="2:4" x14ac:dyDescent="0.25">
      <c r="B20" s="100" t="s">
        <v>537</v>
      </c>
      <c r="C20" s="101" t="s">
        <v>538</v>
      </c>
      <c r="D20" s="102" t="s">
        <v>539</v>
      </c>
    </row>
    <row r="21" spans="2:4" ht="35.1" customHeight="1" x14ac:dyDescent="0.25">
      <c r="B21" s="103"/>
      <c r="C21" s="104"/>
      <c r="D21" s="105">
        <f>$C$18*C21</f>
        <v>0</v>
      </c>
    </row>
    <row r="22" spans="2:4" ht="35.1" customHeight="1" x14ac:dyDescent="0.25">
      <c r="B22" s="106"/>
      <c r="C22" s="104"/>
      <c r="D22" s="105">
        <f t="shared" ref="D22:D25" si="0">$C$18*C22</f>
        <v>0</v>
      </c>
    </row>
    <row r="23" spans="2:4" ht="35.1" customHeight="1" x14ac:dyDescent="0.25">
      <c r="B23" s="107"/>
      <c r="C23" s="104"/>
      <c r="D23" s="105">
        <f t="shared" si="0"/>
        <v>0</v>
      </c>
    </row>
    <row r="24" spans="2:4" ht="35.1" customHeight="1" x14ac:dyDescent="0.25">
      <c r="B24" s="107"/>
      <c r="C24" s="104"/>
      <c r="D24" s="105">
        <f t="shared" si="0"/>
        <v>0</v>
      </c>
    </row>
    <row r="25" spans="2:4" ht="35.1" customHeight="1" thickBot="1" x14ac:dyDescent="0.3">
      <c r="B25" s="108"/>
      <c r="C25" s="109"/>
      <c r="D25" s="105">
        <f t="shared" si="0"/>
        <v>0</v>
      </c>
    </row>
    <row r="26" spans="2:4" ht="15.75" thickBot="1" x14ac:dyDescent="0.3"/>
    <row r="27" spans="2:4" x14ac:dyDescent="0.25">
      <c r="B27" s="309" t="s">
        <v>541</v>
      </c>
      <c r="C27" s="310"/>
      <c r="D27" s="311"/>
    </row>
    <row r="28" spans="2:4" ht="15.75" thickBot="1" x14ac:dyDescent="0.3">
      <c r="B28" s="312"/>
      <c r="C28" s="313"/>
      <c r="D28" s="314"/>
    </row>
    <row r="29" spans="2:4" x14ac:dyDescent="0.25">
      <c r="B29" s="99" t="s">
        <v>196</v>
      </c>
      <c r="C29" s="307">
        <f>SUM('1) Budget Tables'!D100:F100,'1) Budget Tables'!D110:F110,'1) Budget Tables'!D120:F120,'1) Budget Tables'!D130:F130)</f>
        <v>191877.18</v>
      </c>
      <c r="D29" s="308"/>
    </row>
    <row r="30" spans="2:4" x14ac:dyDescent="0.25">
      <c r="B30" s="99" t="s">
        <v>543</v>
      </c>
      <c r="C30" s="305">
        <f>SUM(D32:D36)</f>
        <v>0</v>
      </c>
      <c r="D30" s="306"/>
    </row>
    <row r="31" spans="2:4" x14ac:dyDescent="0.25">
      <c r="B31" s="100" t="s">
        <v>537</v>
      </c>
      <c r="C31" s="101" t="s">
        <v>538</v>
      </c>
      <c r="D31" s="102" t="s">
        <v>539</v>
      </c>
    </row>
    <row r="32" spans="2:4" ht="35.1" customHeight="1" x14ac:dyDescent="0.25">
      <c r="B32" s="103"/>
      <c r="C32" s="104"/>
      <c r="D32" s="105">
        <f>$C$29*C32</f>
        <v>0</v>
      </c>
    </row>
    <row r="33" spans="2:4" ht="35.1" customHeight="1" x14ac:dyDescent="0.25">
      <c r="B33" s="106"/>
      <c r="C33" s="104"/>
      <c r="D33" s="105">
        <f t="shared" ref="D33:D36" si="1">$C$29*C33</f>
        <v>0</v>
      </c>
    </row>
    <row r="34" spans="2:4" ht="35.1" customHeight="1" x14ac:dyDescent="0.25">
      <c r="B34" s="107"/>
      <c r="C34" s="104"/>
      <c r="D34" s="105">
        <f t="shared" si="1"/>
        <v>0</v>
      </c>
    </row>
    <row r="35" spans="2:4" ht="35.1" customHeight="1" x14ac:dyDescent="0.25">
      <c r="B35" s="107"/>
      <c r="C35" s="104"/>
      <c r="D35" s="105">
        <f t="shared" si="1"/>
        <v>0</v>
      </c>
    </row>
    <row r="36" spans="2:4" ht="35.1" customHeight="1" thickBot="1" x14ac:dyDescent="0.3">
      <c r="B36" s="108"/>
      <c r="C36" s="109"/>
      <c r="D36" s="105">
        <f t="shared" si="1"/>
        <v>0</v>
      </c>
    </row>
    <row r="37" spans="2:4" ht="15.75" thickBot="1" x14ac:dyDescent="0.3"/>
    <row r="38" spans="2:4" x14ac:dyDescent="0.25">
      <c r="B38" s="309" t="s">
        <v>542</v>
      </c>
      <c r="C38" s="310"/>
      <c r="D38" s="311"/>
    </row>
    <row r="39" spans="2:4" ht="15.75" thickBot="1" x14ac:dyDescent="0.3">
      <c r="B39" s="312"/>
      <c r="C39" s="313"/>
      <c r="D39" s="314"/>
    </row>
    <row r="40" spans="2:4" x14ac:dyDescent="0.25">
      <c r="B40" s="99" t="s">
        <v>196</v>
      </c>
      <c r="C40" s="307">
        <f>SUM('1) Budget Tables'!D142:F142,'1) Budget Tables'!D152:F152,'1) Budget Tables'!D162:F162,'1) Budget Tables'!D172:F172)</f>
        <v>0</v>
      </c>
      <c r="D40" s="308"/>
    </row>
    <row r="41" spans="2:4" x14ac:dyDescent="0.25">
      <c r="B41" s="99" t="s">
        <v>543</v>
      </c>
      <c r="C41" s="305">
        <f>SUM(D43:D47)</f>
        <v>0</v>
      </c>
      <c r="D41" s="306"/>
    </row>
    <row r="42" spans="2:4" x14ac:dyDescent="0.25">
      <c r="B42" s="100" t="s">
        <v>537</v>
      </c>
      <c r="C42" s="101" t="s">
        <v>538</v>
      </c>
      <c r="D42" s="102" t="s">
        <v>539</v>
      </c>
    </row>
    <row r="43" spans="2:4" ht="35.1" customHeight="1" x14ac:dyDescent="0.25">
      <c r="B43" s="103"/>
      <c r="C43" s="104"/>
      <c r="D43" s="105">
        <f>$C$40*C43</f>
        <v>0</v>
      </c>
    </row>
    <row r="44" spans="2:4" ht="35.1" customHeight="1" x14ac:dyDescent="0.25">
      <c r="B44" s="106"/>
      <c r="C44" s="104"/>
      <c r="D44" s="105">
        <f t="shared" ref="D44:D47" si="2">$C$40*C44</f>
        <v>0</v>
      </c>
    </row>
    <row r="45" spans="2:4" ht="35.1" customHeight="1" x14ac:dyDescent="0.25">
      <c r="B45" s="107"/>
      <c r="C45" s="104"/>
      <c r="D45" s="105">
        <f t="shared" si="2"/>
        <v>0</v>
      </c>
    </row>
    <row r="46" spans="2:4" ht="35.1" customHeight="1" x14ac:dyDescent="0.25">
      <c r="B46" s="107"/>
      <c r="C46" s="104"/>
      <c r="D46" s="105">
        <f t="shared" si="2"/>
        <v>0</v>
      </c>
    </row>
    <row r="47" spans="2:4" ht="35.1" customHeight="1" thickBot="1" x14ac:dyDescent="0.3">
      <c r="B47" s="108"/>
      <c r="C47" s="109"/>
      <c r="D47" s="110">
        <f t="shared" si="2"/>
        <v>0</v>
      </c>
    </row>
  </sheetData>
  <sheetProtection sheet="1" objects="1" scenarios="1"/>
  <customSheetViews>
    <customSheetView guid="{11BDAACC-DDF1-47B0-9FE1-A15805971A82}" scale="80" showGridLines="0" zeroValues="0">
      <pageMargins left="0.7" right="0.7" top="0.75" bottom="0.75" header="0.3" footer="0.3"/>
      <pageSetup orientation="portrait" r:id="rId1"/>
    </customSheetView>
    <customSheetView guid="{73797778-4AE1-4A24-8DE4-DFCAC0798EB1}" scale="80" showGridLines="0" zeroValues="0">
      <pageMargins left="0.7" right="0.7" top="0.75" bottom="0.75" header="0.3" footer="0.3"/>
      <pageSetup orientation="portrait" r:id="rId2"/>
    </customSheetView>
    <customSheetView guid="{2D97E3AB-8AA9-4AB9-90C0-BE74BE3A4AA6}" scale="80" showGridLines="0" zeroValues="0">
      <pageMargins left="0.7" right="0.7" top="0.75" bottom="0.75" header="0.3" footer="0.3"/>
      <pageSetup orientation="portrait" r:id="rId3"/>
    </customSheetView>
    <customSheetView guid="{D10BAAA9-92CE-4851-971A-1182B1A51BBE}" scale="80" showGridLines="0" zeroValues="0">
      <pageMargins left="0.7" right="0.7" top="0.75" bottom="0.75" header="0.3" footer="0.3"/>
      <pageSetup orientation="portrait" r:id="rId4"/>
    </customSheetView>
  </customSheetViews>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Sheet2!$A$1:$A$170</xm:f>
          </x14:formula1>
          <xm:sqref>B10:B14 B21:B25 B32:B36 B43:B47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B1:F25"/>
  <sheetViews>
    <sheetView showGridLines="0" showZeros="0" zoomScale="80" zoomScaleNormal="80" workbookViewId="0">
      <selection activeCell="C16" sqref="C16"/>
    </sheetView>
  </sheetViews>
  <sheetFormatPr defaultColWidth="8.85546875" defaultRowHeight="15" x14ac:dyDescent="0.25"/>
  <cols>
    <col min="1" max="1" width="12.42578125" customWidth="1"/>
    <col min="2" max="2" width="20.42578125" customWidth="1"/>
    <col min="3" max="3" width="25.42578125" customWidth="1"/>
    <col min="4" max="5" width="25.42578125" hidden="1" customWidth="1"/>
    <col min="6" max="6" width="24.42578125" customWidth="1"/>
    <col min="7" max="7" width="18.42578125" customWidth="1"/>
    <col min="8" max="8" width="21.7109375" customWidth="1"/>
    <col min="9" max="10" width="15.85546875" bestFit="1" customWidth="1"/>
    <col min="11" max="11" width="11.140625" bestFit="1" customWidth="1"/>
  </cols>
  <sheetData>
    <row r="1" spans="2:6" ht="15.75" thickBot="1" x14ac:dyDescent="0.3"/>
    <row r="2" spans="2:6" s="92" customFormat="1" ht="15.75" x14ac:dyDescent="0.25">
      <c r="B2" s="327" t="s">
        <v>63</v>
      </c>
      <c r="C2" s="328"/>
      <c r="D2" s="328"/>
      <c r="E2" s="328"/>
      <c r="F2" s="329"/>
    </row>
    <row r="3" spans="2:6" s="92" customFormat="1" ht="16.5" thickBot="1" x14ac:dyDescent="0.3">
      <c r="B3" s="330"/>
      <c r="C3" s="331"/>
      <c r="D3" s="331"/>
      <c r="E3" s="331"/>
      <c r="F3" s="332"/>
    </row>
    <row r="4" spans="2:6" s="92" customFormat="1" ht="16.5" thickBot="1" x14ac:dyDescent="0.3"/>
    <row r="5" spans="2:6" s="92" customFormat="1" ht="16.5" thickBot="1" x14ac:dyDescent="0.3">
      <c r="B5" s="301" t="s">
        <v>18</v>
      </c>
      <c r="C5" s="303"/>
      <c r="D5" s="172"/>
      <c r="E5" s="172"/>
    </row>
    <row r="6" spans="2:6" s="92" customFormat="1" ht="15.75" x14ac:dyDescent="0.25">
      <c r="B6" s="87"/>
      <c r="C6" s="333" t="str">
        <f>'1) Budget Tables'!D5</f>
        <v>Recipient Organization</v>
      </c>
      <c r="D6" s="173" t="s">
        <v>178</v>
      </c>
      <c r="E6" s="71" t="s">
        <v>179</v>
      </c>
    </row>
    <row r="7" spans="2:6" s="92" customFormat="1" ht="15.75" x14ac:dyDescent="0.25">
      <c r="B7" s="87"/>
      <c r="C7" s="300"/>
      <c r="D7" s="174"/>
      <c r="E7" s="64"/>
    </row>
    <row r="8" spans="2:6" s="92" customFormat="1" ht="31.5" x14ac:dyDescent="0.25">
      <c r="B8" s="26" t="s">
        <v>10</v>
      </c>
      <c r="C8" s="175">
        <f>'2) By Category'!D201</f>
        <v>225939.38</v>
      </c>
      <c r="D8" s="160">
        <f>'2) By Category'!E201</f>
        <v>0</v>
      </c>
      <c r="E8" s="88">
        <f>'2) By Category'!F201</f>
        <v>0</v>
      </c>
    </row>
    <row r="9" spans="2:6" s="92" customFormat="1" ht="47.25" x14ac:dyDescent="0.25">
      <c r="B9" s="26" t="s">
        <v>11</v>
      </c>
      <c r="C9" s="175">
        <f>'2) By Category'!D202</f>
        <v>0</v>
      </c>
      <c r="D9" s="160">
        <f>'2) By Category'!E202</f>
        <v>0</v>
      </c>
      <c r="E9" s="88">
        <f>'2) By Category'!F202</f>
        <v>0</v>
      </c>
    </row>
    <row r="10" spans="2:6" s="92" customFormat="1" ht="78.75" x14ac:dyDescent="0.25">
      <c r="B10" s="26" t="s">
        <v>12</v>
      </c>
      <c r="C10" s="175">
        <f>'2) By Category'!D203</f>
        <v>2164</v>
      </c>
      <c r="D10" s="160">
        <f>'2) By Category'!E203</f>
        <v>0</v>
      </c>
      <c r="E10" s="88">
        <f>'2) By Category'!F203</f>
        <v>0</v>
      </c>
    </row>
    <row r="11" spans="2:6" s="92" customFormat="1" ht="31.5" x14ac:dyDescent="0.25">
      <c r="B11" s="41" t="s">
        <v>13</v>
      </c>
      <c r="C11" s="175">
        <f>'2) By Category'!D204</f>
        <v>13543</v>
      </c>
      <c r="D11" s="160">
        <f>'2) By Category'!E204</f>
        <v>0</v>
      </c>
      <c r="E11" s="88">
        <f>'2) By Category'!F204</f>
        <v>0</v>
      </c>
    </row>
    <row r="12" spans="2:6" s="92" customFormat="1" ht="15.75" x14ac:dyDescent="0.25">
      <c r="B12" s="26" t="s">
        <v>17</v>
      </c>
      <c r="C12" s="175">
        <f>'2) By Category'!D205</f>
        <v>63285</v>
      </c>
      <c r="D12" s="160">
        <f>'2) By Category'!E205</f>
        <v>0</v>
      </c>
      <c r="E12" s="88">
        <f>'2) By Category'!F205</f>
        <v>0</v>
      </c>
    </row>
    <row r="13" spans="2:6" s="92" customFormat="1" ht="47.25" x14ac:dyDescent="0.25">
      <c r="B13" s="26" t="s">
        <v>14</v>
      </c>
      <c r="C13" s="175">
        <f>'2) By Category'!D206</f>
        <v>688911</v>
      </c>
      <c r="D13" s="160">
        <f>'2) By Category'!E206</f>
        <v>0</v>
      </c>
      <c r="E13" s="88">
        <f>'2) By Category'!F206</f>
        <v>0</v>
      </c>
    </row>
    <row r="14" spans="2:6" s="92" customFormat="1" ht="48" thickBot="1" x14ac:dyDescent="0.3">
      <c r="B14" s="40" t="s">
        <v>182</v>
      </c>
      <c r="C14" s="175">
        <f>'2) By Category'!D207</f>
        <v>34195</v>
      </c>
      <c r="D14" s="161">
        <f>'2) By Category'!E207</f>
        <v>0</v>
      </c>
      <c r="E14" s="91">
        <f>'2) By Category'!F207</f>
        <v>0</v>
      </c>
    </row>
    <row r="15" spans="2:6" s="92" customFormat="1" ht="30" customHeight="1" thickBot="1" x14ac:dyDescent="0.3">
      <c r="B15" s="181" t="s">
        <v>566</v>
      </c>
      <c r="C15" s="182">
        <f>SUM(C8:C14)</f>
        <v>1028037.38</v>
      </c>
      <c r="D15" s="162">
        <f t="shared" ref="D15:E15" si="0">SUM(D8:D14)</f>
        <v>0</v>
      </c>
      <c r="E15" s="89">
        <f t="shared" si="0"/>
        <v>0</v>
      </c>
    </row>
    <row r="16" spans="2:6" s="92" customFormat="1" ht="30" customHeight="1" x14ac:dyDescent="0.25">
      <c r="B16" s="170" t="s">
        <v>558</v>
      </c>
      <c r="C16" s="183">
        <f>C15*0.07</f>
        <v>71962.616600000008</v>
      </c>
      <c r="D16" s="159"/>
      <c r="E16" s="159"/>
    </row>
    <row r="17" spans="2:6" s="92" customFormat="1" ht="30" customHeight="1" thickBot="1" x14ac:dyDescent="0.3">
      <c r="B17" s="166" t="s">
        <v>62</v>
      </c>
      <c r="C17" s="180">
        <f>SUM(C15:C16)</f>
        <v>1099999.9966</v>
      </c>
      <c r="D17" s="159"/>
      <c r="E17" s="159"/>
    </row>
    <row r="18" spans="2:6" s="92" customFormat="1" ht="16.5" thickBot="1" x14ac:dyDescent="0.3"/>
    <row r="19" spans="2:6" s="92" customFormat="1" ht="15.75" x14ac:dyDescent="0.25">
      <c r="B19" s="324" t="s">
        <v>27</v>
      </c>
      <c r="C19" s="325"/>
      <c r="D19" s="325"/>
      <c r="E19" s="325"/>
      <c r="F19" s="326"/>
    </row>
    <row r="20" spans="2:6" ht="15.75" x14ac:dyDescent="0.25">
      <c r="B20" s="35"/>
      <c r="C20" s="334" t="str">
        <f>'1) Budget Tables'!D5</f>
        <v>Recipient Organization</v>
      </c>
      <c r="D20" s="33" t="s">
        <v>180</v>
      </c>
      <c r="E20" s="33" t="s">
        <v>181</v>
      </c>
      <c r="F20" s="36" t="s">
        <v>29</v>
      </c>
    </row>
    <row r="21" spans="2:6" ht="15.75" x14ac:dyDescent="0.25">
      <c r="B21" s="35"/>
      <c r="C21" s="295"/>
      <c r="D21" s="33"/>
      <c r="E21" s="33"/>
      <c r="F21" s="36"/>
    </row>
    <row r="22" spans="2:6" ht="23.25" customHeight="1" x14ac:dyDescent="0.25">
      <c r="B22" s="34" t="s">
        <v>28</v>
      </c>
      <c r="C22" s="203">
        <f>'1) Budget Tables'!D199</f>
        <v>384999.99880999996</v>
      </c>
      <c r="D22" s="32">
        <f>'1) Budget Tables'!E199</f>
        <v>0</v>
      </c>
      <c r="E22" s="32">
        <f>'1) Budget Tables'!F199</f>
        <v>0</v>
      </c>
      <c r="F22" s="13">
        <f>'1) Budget Tables'!H199</f>
        <v>0.35</v>
      </c>
    </row>
    <row r="23" spans="2:6" ht="24.75" customHeight="1" x14ac:dyDescent="0.25">
      <c r="B23" s="34" t="s">
        <v>30</v>
      </c>
      <c r="C23" s="203">
        <f>'1) Budget Tables'!D200</f>
        <v>384999.99880999996</v>
      </c>
      <c r="D23" s="32">
        <f>'1) Budget Tables'!E200</f>
        <v>0</v>
      </c>
      <c r="E23" s="32">
        <f>'1) Budget Tables'!F200</f>
        <v>0</v>
      </c>
      <c r="F23" s="13">
        <f>'1) Budget Tables'!H200</f>
        <v>0.35</v>
      </c>
    </row>
    <row r="24" spans="2:6" ht="24.75" customHeight="1" x14ac:dyDescent="0.25">
      <c r="B24" s="34" t="s">
        <v>556</v>
      </c>
      <c r="C24" s="203">
        <f>'1) Budget Tables'!D201</f>
        <v>329999.99897999997</v>
      </c>
      <c r="D24" s="32"/>
      <c r="E24" s="32"/>
      <c r="F24" s="13">
        <f>'1) Budget Tables'!H201</f>
        <v>0.3</v>
      </c>
    </row>
    <row r="25" spans="2:6" ht="16.5" thickBot="1" x14ac:dyDescent="0.3">
      <c r="B25" s="14" t="s">
        <v>559</v>
      </c>
      <c r="C25" s="200">
        <f>'1) Budget Tables'!D202</f>
        <v>1099999.9966</v>
      </c>
      <c r="D25" s="201"/>
      <c r="E25" s="201"/>
      <c r="F25" s="202"/>
    </row>
  </sheetData>
  <sheetProtection formatCells="0" formatColumns="0" formatRows="0"/>
  <customSheetViews>
    <customSheetView guid="{11BDAACC-DDF1-47B0-9FE1-A15805971A82}" scale="80" showGridLines="0" zeroValues="0" hiddenColumns="1">
      <pageMargins left="0.7" right="0.7" top="0.75" bottom="0.75" header="0.3" footer="0.3"/>
      <pageSetup orientation="portrait" r:id="rId1"/>
    </customSheetView>
    <customSheetView guid="{73797778-4AE1-4A24-8DE4-DFCAC0798EB1}" scale="80" showGridLines="0" zeroValues="0" hiddenColumns="1">
      <pageMargins left="0.7" right="0.7" top="0.75" bottom="0.75" header="0.3" footer="0.3"/>
      <pageSetup orientation="portrait" r:id="rId2"/>
    </customSheetView>
    <customSheetView guid="{2D97E3AB-8AA9-4AB9-90C0-BE74BE3A4AA6}" scale="80" showGridLines="0" zeroValues="0" hiddenColumns="1">
      <pageMargins left="0.7" right="0.7" top="0.75" bottom="0.75" header="0.3" footer="0.3"/>
      <pageSetup orientation="portrait" r:id="rId3"/>
    </customSheetView>
    <customSheetView guid="{D10BAAA9-92CE-4851-971A-1182B1A51BBE}" scale="80" showGridLines="0" zeroValues="0" hiddenColumns="1">
      <selection activeCell="C10" sqref="C10"/>
      <pageMargins left="0.7" right="0.7" top="0.75" bottom="0.75" header="0.3" footer="0.3"/>
      <pageSetup orientation="portrait" r:id="rId4"/>
    </customSheetView>
  </customSheetViews>
  <mergeCells count="5">
    <mergeCell ref="B19:F19"/>
    <mergeCell ref="B2:F3"/>
    <mergeCell ref="B5:C5"/>
    <mergeCell ref="C6:C7"/>
    <mergeCell ref="C20:C21"/>
  </mergeCells>
  <dataValidations count="7">
    <dataValidation allowBlank="1" showInputMessage="1" showErrorMessage="1" prompt="Includes all related staff and temporary staff costs including base salary, post adjustment and all staff entitlements." sqref="B8"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500-000002000000}"/>
    <dataValidation allowBlank="1" showInputMessage="1" showErrorMessage="1" prompt="Includes staff and non-staff travel paid for by the organization directly related to a project." sqref="B12" xr:uid="{00000000-0002-0000-0500-000003000000}"/>
    <dataValidation allowBlank="1" showInputMessage="1" showErrorMessage="1" prompt="Services contracted by an organization which follow the normal procurement processes." sqref="B11"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500-000006000000}"/>
  </dataValidations>
  <pageMargins left="0.7" right="0.7" top="0.75" bottom="0.75" header="0.3" footer="0.3"/>
  <pageSetup orientation="portrait" r:id="rId5"/>
  <extLst>
    <ext xmlns:x14="http://schemas.microsoft.com/office/spreadsheetml/2009/9/main" uri="{78C0D931-6437-407d-A8EE-F0AAD7539E65}">
      <x14:conditionalFormattings>
        <x14:conditionalFormatting xmlns:xm="http://schemas.microsoft.com/office/excel/2006/main">
          <x14:cfRule type="cellIs" priority="1" operator="notEqual" id="{68E87DE7-D65B-4E43-8816-A3CBF3DF7635}">
            <xm:f>'1) Budget Tables'!$D$193</xm:f>
            <x14:dxf>
              <font>
                <color rgb="FF9C0006"/>
              </font>
              <fill>
                <patternFill>
                  <bgColor rgb="FFFFC7CE"/>
                </patternFill>
              </fill>
            </x14:dxf>
          </x14:cfRule>
          <xm:sqref>C17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defaultColWidth="8.85546875" defaultRowHeight="15" x14ac:dyDescent="0.25"/>
  <sheetData>
    <row r="1" spans="1:2" x14ac:dyDescent="0.25">
      <c r="A1" s="93" t="s">
        <v>197</v>
      </c>
      <c r="B1" s="94" t="s">
        <v>198</v>
      </c>
    </row>
    <row r="2" spans="1:2" x14ac:dyDescent="0.25">
      <c r="A2" s="95" t="s">
        <v>199</v>
      </c>
      <c r="B2" s="96" t="s">
        <v>200</v>
      </c>
    </row>
    <row r="3" spans="1:2" x14ac:dyDescent="0.25">
      <c r="A3" s="95" t="s">
        <v>201</v>
      </c>
      <c r="B3" s="96" t="s">
        <v>202</v>
      </c>
    </row>
    <row r="4" spans="1:2" x14ac:dyDescent="0.25">
      <c r="A4" s="95" t="s">
        <v>203</v>
      </c>
      <c r="B4" s="96" t="s">
        <v>204</v>
      </c>
    </row>
    <row r="5" spans="1:2" x14ac:dyDescent="0.25">
      <c r="A5" s="95" t="s">
        <v>205</v>
      </c>
      <c r="B5" s="96" t="s">
        <v>206</v>
      </c>
    </row>
    <row r="6" spans="1:2" x14ac:dyDescent="0.25">
      <c r="A6" s="95" t="s">
        <v>207</v>
      </c>
      <c r="B6" s="96" t="s">
        <v>208</v>
      </c>
    </row>
    <row r="7" spans="1:2" x14ac:dyDescent="0.25">
      <c r="A7" s="95" t="s">
        <v>209</v>
      </c>
      <c r="B7" s="96" t="s">
        <v>210</v>
      </c>
    </row>
    <row r="8" spans="1:2" x14ac:dyDescent="0.25">
      <c r="A8" s="95" t="s">
        <v>211</v>
      </c>
      <c r="B8" s="96" t="s">
        <v>212</v>
      </c>
    </row>
    <row r="9" spans="1:2" x14ac:dyDescent="0.25">
      <c r="A9" s="95" t="s">
        <v>213</v>
      </c>
      <c r="B9" s="96" t="s">
        <v>214</v>
      </c>
    </row>
    <row r="10" spans="1:2" x14ac:dyDescent="0.25">
      <c r="A10" s="95" t="s">
        <v>215</v>
      </c>
      <c r="B10" s="96" t="s">
        <v>216</v>
      </c>
    </row>
    <row r="11" spans="1:2" x14ac:dyDescent="0.25">
      <c r="A11" s="95" t="s">
        <v>217</v>
      </c>
      <c r="B11" s="96" t="s">
        <v>218</v>
      </c>
    </row>
    <row r="12" spans="1:2" x14ac:dyDescent="0.25">
      <c r="A12" s="95" t="s">
        <v>219</v>
      </c>
      <c r="B12" s="96" t="s">
        <v>220</v>
      </c>
    </row>
    <row r="13" spans="1:2" x14ac:dyDescent="0.25">
      <c r="A13" s="95" t="s">
        <v>221</v>
      </c>
      <c r="B13" s="96" t="s">
        <v>222</v>
      </c>
    </row>
    <row r="14" spans="1:2" x14ac:dyDescent="0.25">
      <c r="A14" s="95" t="s">
        <v>223</v>
      </c>
      <c r="B14" s="96" t="s">
        <v>224</v>
      </c>
    </row>
    <row r="15" spans="1:2" x14ac:dyDescent="0.25">
      <c r="A15" s="95" t="s">
        <v>225</v>
      </c>
      <c r="B15" s="96" t="s">
        <v>226</v>
      </c>
    </row>
    <row r="16" spans="1:2" x14ac:dyDescent="0.25">
      <c r="A16" s="95" t="s">
        <v>227</v>
      </c>
      <c r="B16" s="96" t="s">
        <v>228</v>
      </c>
    </row>
    <row r="17" spans="1:2" x14ac:dyDescent="0.25">
      <c r="A17" s="95" t="s">
        <v>229</v>
      </c>
      <c r="B17" s="96" t="s">
        <v>230</v>
      </c>
    </row>
    <row r="18" spans="1:2" x14ac:dyDescent="0.25">
      <c r="A18" s="95" t="s">
        <v>231</v>
      </c>
      <c r="B18" s="96" t="s">
        <v>232</v>
      </c>
    </row>
    <row r="19" spans="1:2" x14ac:dyDescent="0.25">
      <c r="A19" s="95" t="s">
        <v>233</v>
      </c>
      <c r="B19" s="96" t="s">
        <v>234</v>
      </c>
    </row>
    <row r="20" spans="1:2" x14ac:dyDescent="0.25">
      <c r="A20" s="95" t="s">
        <v>235</v>
      </c>
      <c r="B20" s="96" t="s">
        <v>236</v>
      </c>
    </row>
    <row r="21" spans="1:2" x14ac:dyDescent="0.25">
      <c r="A21" s="95" t="s">
        <v>237</v>
      </c>
      <c r="B21" s="96" t="s">
        <v>238</v>
      </c>
    </row>
    <row r="22" spans="1:2" x14ac:dyDescent="0.25">
      <c r="A22" s="95" t="s">
        <v>239</v>
      </c>
      <c r="B22" s="96" t="s">
        <v>240</v>
      </c>
    </row>
    <row r="23" spans="1:2" x14ac:dyDescent="0.25">
      <c r="A23" s="95" t="s">
        <v>241</v>
      </c>
      <c r="B23" s="96" t="s">
        <v>242</v>
      </c>
    </row>
    <row r="24" spans="1:2" x14ac:dyDescent="0.25">
      <c r="A24" s="95" t="s">
        <v>243</v>
      </c>
      <c r="B24" s="96" t="s">
        <v>244</v>
      </c>
    </row>
    <row r="25" spans="1:2" x14ac:dyDescent="0.25">
      <c r="A25" s="95" t="s">
        <v>245</v>
      </c>
      <c r="B25" s="96" t="s">
        <v>246</v>
      </c>
    </row>
    <row r="26" spans="1:2" x14ac:dyDescent="0.25">
      <c r="A26" s="95" t="s">
        <v>247</v>
      </c>
      <c r="B26" s="96" t="s">
        <v>248</v>
      </c>
    </row>
    <row r="27" spans="1:2" x14ac:dyDescent="0.25">
      <c r="A27" s="95" t="s">
        <v>249</v>
      </c>
      <c r="B27" s="96" t="s">
        <v>250</v>
      </c>
    </row>
    <row r="28" spans="1:2" x14ac:dyDescent="0.25">
      <c r="A28" s="95" t="s">
        <v>251</v>
      </c>
      <c r="B28" s="96" t="s">
        <v>252</v>
      </c>
    </row>
    <row r="29" spans="1:2" x14ac:dyDescent="0.25">
      <c r="A29" s="95" t="s">
        <v>253</v>
      </c>
      <c r="B29" s="96" t="s">
        <v>254</v>
      </c>
    </row>
    <row r="30" spans="1:2" x14ac:dyDescent="0.25">
      <c r="A30" s="95" t="s">
        <v>255</v>
      </c>
      <c r="B30" s="96" t="s">
        <v>256</v>
      </c>
    </row>
    <row r="31" spans="1:2" x14ac:dyDescent="0.25">
      <c r="A31" s="95" t="s">
        <v>257</v>
      </c>
      <c r="B31" s="96" t="s">
        <v>258</v>
      </c>
    </row>
    <row r="32" spans="1:2" x14ac:dyDescent="0.25">
      <c r="A32" s="95" t="s">
        <v>259</v>
      </c>
      <c r="B32" s="96" t="s">
        <v>260</v>
      </c>
    </row>
    <row r="33" spans="1:2" x14ac:dyDescent="0.25">
      <c r="A33" s="95" t="s">
        <v>261</v>
      </c>
      <c r="B33" s="96" t="s">
        <v>262</v>
      </c>
    </row>
    <row r="34" spans="1:2" x14ac:dyDescent="0.25">
      <c r="A34" s="95" t="s">
        <v>263</v>
      </c>
      <c r="B34" s="96" t="s">
        <v>264</v>
      </c>
    </row>
    <row r="35" spans="1:2" x14ac:dyDescent="0.25">
      <c r="A35" s="95" t="s">
        <v>265</v>
      </c>
      <c r="B35" s="96" t="s">
        <v>266</v>
      </c>
    </row>
    <row r="36" spans="1:2" x14ac:dyDescent="0.25">
      <c r="A36" s="95" t="s">
        <v>267</v>
      </c>
      <c r="B36" s="96" t="s">
        <v>268</v>
      </c>
    </row>
    <row r="37" spans="1:2" x14ac:dyDescent="0.25">
      <c r="A37" s="95" t="s">
        <v>269</v>
      </c>
      <c r="B37" s="96" t="s">
        <v>270</v>
      </c>
    </row>
    <row r="38" spans="1:2" x14ac:dyDescent="0.25">
      <c r="A38" s="95" t="s">
        <v>271</v>
      </c>
      <c r="B38" s="96" t="s">
        <v>272</v>
      </c>
    </row>
    <row r="39" spans="1:2" x14ac:dyDescent="0.25">
      <c r="A39" s="95" t="s">
        <v>273</v>
      </c>
      <c r="B39" s="96" t="s">
        <v>274</v>
      </c>
    </row>
    <row r="40" spans="1:2" x14ac:dyDescent="0.25">
      <c r="A40" s="95" t="s">
        <v>275</v>
      </c>
      <c r="B40" s="96" t="s">
        <v>276</v>
      </c>
    </row>
    <row r="41" spans="1:2" x14ac:dyDescent="0.25">
      <c r="A41" s="95" t="s">
        <v>277</v>
      </c>
      <c r="B41" s="96" t="s">
        <v>278</v>
      </c>
    </row>
    <row r="42" spans="1:2" x14ac:dyDescent="0.25">
      <c r="A42" s="95" t="s">
        <v>279</v>
      </c>
      <c r="B42" s="96" t="s">
        <v>280</v>
      </c>
    </row>
    <row r="43" spans="1:2" x14ac:dyDescent="0.25">
      <c r="A43" s="95" t="s">
        <v>281</v>
      </c>
      <c r="B43" s="96" t="s">
        <v>282</v>
      </c>
    </row>
    <row r="44" spans="1:2" x14ac:dyDescent="0.25">
      <c r="A44" s="95" t="s">
        <v>283</v>
      </c>
      <c r="B44" s="96" t="s">
        <v>284</v>
      </c>
    </row>
    <row r="45" spans="1:2" x14ac:dyDescent="0.25">
      <c r="A45" s="95" t="s">
        <v>285</v>
      </c>
      <c r="B45" s="96" t="s">
        <v>286</v>
      </c>
    </row>
    <row r="46" spans="1:2" x14ac:dyDescent="0.25">
      <c r="A46" s="95" t="s">
        <v>287</v>
      </c>
      <c r="B46" s="96" t="s">
        <v>288</v>
      </c>
    </row>
    <row r="47" spans="1:2" x14ac:dyDescent="0.25">
      <c r="A47" s="95" t="s">
        <v>289</v>
      </c>
      <c r="B47" s="96" t="s">
        <v>290</v>
      </c>
    </row>
    <row r="48" spans="1:2" x14ac:dyDescent="0.25">
      <c r="A48" s="95" t="s">
        <v>291</v>
      </c>
      <c r="B48" s="96" t="s">
        <v>292</v>
      </c>
    </row>
    <row r="49" spans="1:2" x14ac:dyDescent="0.25">
      <c r="A49" s="95" t="s">
        <v>293</v>
      </c>
      <c r="B49" s="96" t="s">
        <v>294</v>
      </c>
    </row>
    <row r="50" spans="1:2" x14ac:dyDescent="0.25">
      <c r="A50" s="95" t="s">
        <v>295</v>
      </c>
      <c r="B50" s="96" t="s">
        <v>296</v>
      </c>
    </row>
    <row r="51" spans="1:2" x14ac:dyDescent="0.25">
      <c r="A51" s="95" t="s">
        <v>297</v>
      </c>
      <c r="B51" s="96" t="s">
        <v>298</v>
      </c>
    </row>
    <row r="52" spans="1:2" x14ac:dyDescent="0.25">
      <c r="A52" s="95" t="s">
        <v>299</v>
      </c>
      <c r="B52" s="96" t="s">
        <v>300</v>
      </c>
    </row>
    <row r="53" spans="1:2" x14ac:dyDescent="0.25">
      <c r="A53" s="95" t="s">
        <v>301</v>
      </c>
      <c r="B53" s="96" t="s">
        <v>302</v>
      </c>
    </row>
    <row r="54" spans="1:2" x14ac:dyDescent="0.25">
      <c r="A54" s="95" t="s">
        <v>303</v>
      </c>
      <c r="B54" s="96" t="s">
        <v>304</v>
      </c>
    </row>
    <row r="55" spans="1:2" x14ac:dyDescent="0.25">
      <c r="A55" s="95" t="s">
        <v>305</v>
      </c>
      <c r="B55" s="96" t="s">
        <v>306</v>
      </c>
    </row>
    <row r="56" spans="1:2" x14ac:dyDescent="0.25">
      <c r="A56" s="95" t="s">
        <v>307</v>
      </c>
      <c r="B56" s="96" t="s">
        <v>308</v>
      </c>
    </row>
    <row r="57" spans="1:2" x14ac:dyDescent="0.25">
      <c r="A57" s="95" t="s">
        <v>309</v>
      </c>
      <c r="B57" s="96" t="s">
        <v>310</v>
      </c>
    </row>
    <row r="58" spans="1:2" x14ac:dyDescent="0.25">
      <c r="A58" s="95" t="s">
        <v>311</v>
      </c>
      <c r="B58" s="96" t="s">
        <v>312</v>
      </c>
    </row>
    <row r="59" spans="1:2" x14ac:dyDescent="0.25">
      <c r="A59" s="95" t="s">
        <v>313</v>
      </c>
      <c r="B59" s="96" t="s">
        <v>314</v>
      </c>
    </row>
    <row r="60" spans="1:2" x14ac:dyDescent="0.25">
      <c r="A60" s="95" t="s">
        <v>315</v>
      </c>
      <c r="B60" s="96" t="s">
        <v>316</v>
      </c>
    </row>
    <row r="61" spans="1:2" x14ac:dyDescent="0.25">
      <c r="A61" s="95" t="s">
        <v>317</v>
      </c>
      <c r="B61" s="96" t="s">
        <v>318</v>
      </c>
    </row>
    <row r="62" spans="1:2" x14ac:dyDescent="0.25">
      <c r="A62" s="95" t="s">
        <v>319</v>
      </c>
      <c r="B62" s="96" t="s">
        <v>320</v>
      </c>
    </row>
    <row r="63" spans="1:2" x14ac:dyDescent="0.25">
      <c r="A63" s="95" t="s">
        <v>321</v>
      </c>
      <c r="B63" s="96" t="s">
        <v>322</v>
      </c>
    </row>
    <row r="64" spans="1:2" x14ac:dyDescent="0.25">
      <c r="A64" s="95" t="s">
        <v>323</v>
      </c>
      <c r="B64" s="96" t="s">
        <v>324</v>
      </c>
    </row>
    <row r="65" spans="1:2" x14ac:dyDescent="0.25">
      <c r="A65" s="95" t="s">
        <v>325</v>
      </c>
      <c r="B65" s="96" t="s">
        <v>326</v>
      </c>
    </row>
    <row r="66" spans="1:2" x14ac:dyDescent="0.25">
      <c r="A66" s="95" t="s">
        <v>327</v>
      </c>
      <c r="B66" s="96" t="s">
        <v>328</v>
      </c>
    </row>
    <row r="67" spans="1:2" x14ac:dyDescent="0.25">
      <c r="A67" s="95" t="s">
        <v>329</v>
      </c>
      <c r="B67" s="96" t="s">
        <v>330</v>
      </c>
    </row>
    <row r="68" spans="1:2" x14ac:dyDescent="0.25">
      <c r="A68" s="95" t="s">
        <v>331</v>
      </c>
      <c r="B68" s="96" t="s">
        <v>332</v>
      </c>
    </row>
    <row r="69" spans="1:2" x14ac:dyDescent="0.25">
      <c r="A69" s="95" t="s">
        <v>333</v>
      </c>
      <c r="B69" s="96" t="s">
        <v>334</v>
      </c>
    </row>
    <row r="70" spans="1:2" x14ac:dyDescent="0.25">
      <c r="A70" s="95" t="s">
        <v>335</v>
      </c>
      <c r="B70" s="96" t="s">
        <v>336</v>
      </c>
    </row>
    <row r="71" spans="1:2" x14ac:dyDescent="0.25">
      <c r="A71" s="95" t="s">
        <v>337</v>
      </c>
      <c r="B71" s="96" t="s">
        <v>338</v>
      </c>
    </row>
    <row r="72" spans="1:2" x14ac:dyDescent="0.25">
      <c r="A72" s="95" t="s">
        <v>339</v>
      </c>
      <c r="B72" s="96" t="s">
        <v>340</v>
      </c>
    </row>
    <row r="73" spans="1:2" x14ac:dyDescent="0.25">
      <c r="A73" s="95" t="s">
        <v>341</v>
      </c>
      <c r="B73" s="96" t="s">
        <v>342</v>
      </c>
    </row>
    <row r="74" spans="1:2" x14ac:dyDescent="0.25">
      <c r="A74" s="95" t="s">
        <v>343</v>
      </c>
      <c r="B74" s="96" t="s">
        <v>344</v>
      </c>
    </row>
    <row r="75" spans="1:2" x14ac:dyDescent="0.25">
      <c r="A75" s="95" t="s">
        <v>345</v>
      </c>
      <c r="B75" s="97" t="s">
        <v>346</v>
      </c>
    </row>
    <row r="76" spans="1:2" x14ac:dyDescent="0.25">
      <c r="A76" s="95" t="s">
        <v>347</v>
      </c>
      <c r="B76" s="97" t="s">
        <v>348</v>
      </c>
    </row>
    <row r="77" spans="1:2" x14ac:dyDescent="0.25">
      <c r="A77" s="95" t="s">
        <v>349</v>
      </c>
      <c r="B77" s="97" t="s">
        <v>350</v>
      </c>
    </row>
    <row r="78" spans="1:2" x14ac:dyDescent="0.25">
      <c r="A78" s="95" t="s">
        <v>351</v>
      </c>
      <c r="B78" s="97" t="s">
        <v>352</v>
      </c>
    </row>
    <row r="79" spans="1:2" x14ac:dyDescent="0.25">
      <c r="A79" s="95" t="s">
        <v>353</v>
      </c>
      <c r="B79" s="97" t="s">
        <v>354</v>
      </c>
    </row>
    <row r="80" spans="1:2" x14ac:dyDescent="0.25">
      <c r="A80" s="95" t="s">
        <v>355</v>
      </c>
      <c r="B80" s="97" t="s">
        <v>356</v>
      </c>
    </row>
    <row r="81" spans="1:2" x14ac:dyDescent="0.25">
      <c r="A81" s="95" t="s">
        <v>357</v>
      </c>
      <c r="B81" s="97" t="s">
        <v>358</v>
      </c>
    </row>
    <row r="82" spans="1:2" x14ac:dyDescent="0.25">
      <c r="A82" s="95" t="s">
        <v>359</v>
      </c>
      <c r="B82" s="97" t="s">
        <v>360</v>
      </c>
    </row>
    <row r="83" spans="1:2" x14ac:dyDescent="0.25">
      <c r="A83" s="95" t="s">
        <v>361</v>
      </c>
      <c r="B83" s="97" t="s">
        <v>362</v>
      </c>
    </row>
    <row r="84" spans="1:2" x14ac:dyDescent="0.25">
      <c r="A84" s="95" t="s">
        <v>363</v>
      </c>
      <c r="B84" s="97" t="s">
        <v>364</v>
      </c>
    </row>
    <row r="85" spans="1:2" x14ac:dyDescent="0.25">
      <c r="A85" s="95" t="s">
        <v>365</v>
      </c>
      <c r="B85" s="97" t="s">
        <v>366</v>
      </c>
    </row>
    <row r="86" spans="1:2" x14ac:dyDescent="0.25">
      <c r="A86" s="95" t="s">
        <v>367</v>
      </c>
      <c r="B86" s="97" t="s">
        <v>368</v>
      </c>
    </row>
    <row r="87" spans="1:2" x14ac:dyDescent="0.25">
      <c r="A87" s="95" t="s">
        <v>369</v>
      </c>
      <c r="B87" s="97" t="s">
        <v>370</v>
      </c>
    </row>
    <row r="88" spans="1:2" x14ac:dyDescent="0.25">
      <c r="A88" s="95" t="s">
        <v>371</v>
      </c>
      <c r="B88" s="97" t="s">
        <v>372</v>
      </c>
    </row>
    <row r="89" spans="1:2" x14ac:dyDescent="0.25">
      <c r="A89" s="95" t="s">
        <v>373</v>
      </c>
      <c r="B89" s="97" t="s">
        <v>374</v>
      </c>
    </row>
    <row r="90" spans="1:2" x14ac:dyDescent="0.25">
      <c r="A90" s="95" t="s">
        <v>375</v>
      </c>
      <c r="B90" s="97" t="s">
        <v>376</v>
      </c>
    </row>
    <row r="91" spans="1:2" x14ac:dyDescent="0.25">
      <c r="A91" s="95" t="s">
        <v>377</v>
      </c>
      <c r="B91" s="97" t="s">
        <v>378</v>
      </c>
    </row>
    <row r="92" spans="1:2" x14ac:dyDescent="0.25">
      <c r="A92" s="95" t="s">
        <v>379</v>
      </c>
      <c r="B92" s="97" t="s">
        <v>380</v>
      </c>
    </row>
    <row r="93" spans="1:2" x14ac:dyDescent="0.25">
      <c r="A93" s="95" t="s">
        <v>381</v>
      </c>
      <c r="B93" s="97" t="s">
        <v>382</v>
      </c>
    </row>
    <row r="94" spans="1:2" x14ac:dyDescent="0.25">
      <c r="A94" s="95" t="s">
        <v>383</v>
      </c>
      <c r="B94" s="97" t="s">
        <v>384</v>
      </c>
    </row>
    <row r="95" spans="1:2" x14ac:dyDescent="0.25">
      <c r="A95" s="95" t="s">
        <v>385</v>
      </c>
      <c r="B95" s="97" t="s">
        <v>386</v>
      </c>
    </row>
    <row r="96" spans="1:2" x14ac:dyDescent="0.25">
      <c r="A96" s="95" t="s">
        <v>387</v>
      </c>
      <c r="B96" s="97" t="s">
        <v>388</v>
      </c>
    </row>
    <row r="97" spans="1:2" x14ac:dyDescent="0.25">
      <c r="A97" s="95" t="s">
        <v>389</v>
      </c>
      <c r="B97" s="97" t="s">
        <v>390</v>
      </c>
    </row>
    <row r="98" spans="1:2" x14ac:dyDescent="0.25">
      <c r="A98" s="95" t="s">
        <v>391</v>
      </c>
      <c r="B98" s="97" t="s">
        <v>392</v>
      </c>
    </row>
    <row r="99" spans="1:2" x14ac:dyDescent="0.25">
      <c r="A99" s="95" t="s">
        <v>393</v>
      </c>
      <c r="B99" s="97" t="s">
        <v>394</v>
      </c>
    </row>
    <row r="100" spans="1:2" x14ac:dyDescent="0.25">
      <c r="A100" s="95" t="s">
        <v>395</v>
      </c>
      <c r="B100" s="97" t="s">
        <v>396</v>
      </c>
    </row>
    <row r="101" spans="1:2" x14ac:dyDescent="0.25">
      <c r="A101" s="95" t="s">
        <v>397</v>
      </c>
      <c r="B101" s="97" t="s">
        <v>398</v>
      </c>
    </row>
    <row r="102" spans="1:2" x14ac:dyDescent="0.25">
      <c r="A102" s="95" t="s">
        <v>399</v>
      </c>
      <c r="B102" s="97" t="s">
        <v>400</v>
      </c>
    </row>
    <row r="103" spans="1:2" x14ac:dyDescent="0.25">
      <c r="A103" s="95" t="s">
        <v>401</v>
      </c>
      <c r="B103" s="97" t="s">
        <v>402</v>
      </c>
    </row>
    <row r="104" spans="1:2" x14ac:dyDescent="0.25">
      <c r="A104" s="95" t="s">
        <v>403</v>
      </c>
      <c r="B104" s="97" t="s">
        <v>404</v>
      </c>
    </row>
    <row r="105" spans="1:2" x14ac:dyDescent="0.25">
      <c r="A105" s="95" t="s">
        <v>405</v>
      </c>
      <c r="B105" s="97" t="s">
        <v>406</v>
      </c>
    </row>
    <row r="106" spans="1:2" x14ac:dyDescent="0.25">
      <c r="A106" s="95" t="s">
        <v>407</v>
      </c>
      <c r="B106" s="97" t="s">
        <v>408</v>
      </c>
    </row>
    <row r="107" spans="1:2" x14ac:dyDescent="0.25">
      <c r="A107" s="95" t="s">
        <v>409</v>
      </c>
      <c r="B107" s="97" t="s">
        <v>410</v>
      </c>
    </row>
    <row r="108" spans="1:2" x14ac:dyDescent="0.25">
      <c r="A108" s="95" t="s">
        <v>411</v>
      </c>
      <c r="B108" s="97" t="s">
        <v>412</v>
      </c>
    </row>
    <row r="109" spans="1:2" x14ac:dyDescent="0.25">
      <c r="A109" s="95" t="s">
        <v>413</v>
      </c>
      <c r="B109" s="97" t="s">
        <v>414</v>
      </c>
    </row>
    <row r="110" spans="1:2" x14ac:dyDescent="0.25">
      <c r="A110" s="95" t="s">
        <v>415</v>
      </c>
      <c r="B110" s="97" t="s">
        <v>416</v>
      </c>
    </row>
    <row r="111" spans="1:2" x14ac:dyDescent="0.25">
      <c r="A111" s="95" t="s">
        <v>417</v>
      </c>
      <c r="B111" s="97" t="s">
        <v>418</v>
      </c>
    </row>
    <row r="112" spans="1:2" x14ac:dyDescent="0.25">
      <c r="A112" s="95" t="s">
        <v>419</v>
      </c>
      <c r="B112" s="97" t="s">
        <v>420</v>
      </c>
    </row>
    <row r="113" spans="1:2" x14ac:dyDescent="0.25">
      <c r="A113" s="95" t="s">
        <v>421</v>
      </c>
      <c r="B113" s="97" t="s">
        <v>422</v>
      </c>
    </row>
    <row r="114" spans="1:2" x14ac:dyDescent="0.25">
      <c r="A114" s="95" t="s">
        <v>423</v>
      </c>
      <c r="B114" s="97" t="s">
        <v>424</v>
      </c>
    </row>
    <row r="115" spans="1:2" x14ac:dyDescent="0.25">
      <c r="A115" s="95" t="s">
        <v>425</v>
      </c>
      <c r="B115" s="97" t="s">
        <v>426</v>
      </c>
    </row>
    <row r="116" spans="1:2" x14ac:dyDescent="0.25">
      <c r="A116" s="95" t="s">
        <v>427</v>
      </c>
      <c r="B116" s="97" t="s">
        <v>428</v>
      </c>
    </row>
    <row r="117" spans="1:2" x14ac:dyDescent="0.25">
      <c r="A117" s="95" t="s">
        <v>429</v>
      </c>
      <c r="B117" s="97" t="s">
        <v>430</v>
      </c>
    </row>
    <row r="118" spans="1:2" x14ac:dyDescent="0.25">
      <c r="A118" s="95" t="s">
        <v>431</v>
      </c>
      <c r="B118" s="97" t="s">
        <v>432</v>
      </c>
    </row>
    <row r="119" spans="1:2" x14ac:dyDescent="0.25">
      <c r="A119" s="95" t="s">
        <v>433</v>
      </c>
      <c r="B119" s="97" t="s">
        <v>434</v>
      </c>
    </row>
    <row r="120" spans="1:2" x14ac:dyDescent="0.25">
      <c r="A120" s="95" t="s">
        <v>435</v>
      </c>
      <c r="B120" s="97" t="s">
        <v>436</v>
      </c>
    </row>
    <row r="121" spans="1:2" x14ac:dyDescent="0.25">
      <c r="A121" s="95" t="s">
        <v>437</v>
      </c>
      <c r="B121" s="97" t="s">
        <v>438</v>
      </c>
    </row>
    <row r="122" spans="1:2" x14ac:dyDescent="0.25">
      <c r="A122" s="95" t="s">
        <v>439</v>
      </c>
      <c r="B122" s="97" t="s">
        <v>440</v>
      </c>
    </row>
    <row r="123" spans="1:2" x14ac:dyDescent="0.25">
      <c r="A123" s="95" t="s">
        <v>441</v>
      </c>
      <c r="B123" s="97" t="s">
        <v>442</v>
      </c>
    </row>
    <row r="124" spans="1:2" x14ac:dyDescent="0.25">
      <c r="A124" s="95" t="s">
        <v>443</v>
      </c>
      <c r="B124" s="97" t="s">
        <v>444</v>
      </c>
    </row>
    <row r="125" spans="1:2" x14ac:dyDescent="0.25">
      <c r="A125" s="95" t="s">
        <v>445</v>
      </c>
      <c r="B125" s="97" t="s">
        <v>446</v>
      </c>
    </row>
    <row r="126" spans="1:2" x14ac:dyDescent="0.25">
      <c r="A126" s="95" t="s">
        <v>447</v>
      </c>
      <c r="B126" s="97" t="s">
        <v>448</v>
      </c>
    </row>
    <row r="127" spans="1:2" x14ac:dyDescent="0.25">
      <c r="A127" s="95" t="s">
        <v>449</v>
      </c>
      <c r="B127" s="97" t="s">
        <v>450</v>
      </c>
    </row>
    <row r="128" spans="1:2" x14ac:dyDescent="0.25">
      <c r="A128" s="95" t="s">
        <v>451</v>
      </c>
      <c r="B128" s="97" t="s">
        <v>452</v>
      </c>
    </row>
    <row r="129" spans="1:2" x14ac:dyDescent="0.25">
      <c r="A129" s="95" t="s">
        <v>453</v>
      </c>
      <c r="B129" s="97" t="s">
        <v>454</v>
      </c>
    </row>
    <row r="130" spans="1:2" x14ac:dyDescent="0.25">
      <c r="A130" s="95" t="s">
        <v>455</v>
      </c>
      <c r="B130" s="97" t="s">
        <v>456</v>
      </c>
    </row>
    <row r="131" spans="1:2" x14ac:dyDescent="0.25">
      <c r="A131" s="95" t="s">
        <v>457</v>
      </c>
      <c r="B131" s="97" t="s">
        <v>458</v>
      </c>
    </row>
    <row r="132" spans="1:2" x14ac:dyDescent="0.25">
      <c r="A132" s="95" t="s">
        <v>459</v>
      </c>
      <c r="B132" s="97" t="s">
        <v>460</v>
      </c>
    </row>
    <row r="133" spans="1:2" x14ac:dyDescent="0.25">
      <c r="A133" s="95" t="s">
        <v>461</v>
      </c>
      <c r="B133" s="97" t="s">
        <v>462</v>
      </c>
    </row>
    <row r="134" spans="1:2" x14ac:dyDescent="0.25">
      <c r="A134" s="95" t="s">
        <v>463</v>
      </c>
      <c r="B134" s="97" t="s">
        <v>464</v>
      </c>
    </row>
    <row r="135" spans="1:2" x14ac:dyDescent="0.25">
      <c r="A135" s="95" t="s">
        <v>465</v>
      </c>
      <c r="B135" s="97" t="s">
        <v>466</v>
      </c>
    </row>
    <row r="136" spans="1:2" x14ac:dyDescent="0.25">
      <c r="A136" s="95" t="s">
        <v>467</v>
      </c>
      <c r="B136" s="97" t="s">
        <v>468</v>
      </c>
    </row>
    <row r="137" spans="1:2" x14ac:dyDescent="0.25">
      <c r="A137" s="95" t="s">
        <v>469</v>
      </c>
      <c r="B137" s="97" t="s">
        <v>470</v>
      </c>
    </row>
    <row r="138" spans="1:2" x14ac:dyDescent="0.25">
      <c r="A138" s="95" t="s">
        <v>471</v>
      </c>
      <c r="B138" s="97" t="s">
        <v>472</v>
      </c>
    </row>
    <row r="139" spans="1:2" x14ac:dyDescent="0.25">
      <c r="A139" s="95" t="s">
        <v>473</v>
      </c>
      <c r="B139" s="97" t="s">
        <v>474</v>
      </c>
    </row>
    <row r="140" spans="1:2" x14ac:dyDescent="0.25">
      <c r="A140" s="95" t="s">
        <v>475</v>
      </c>
      <c r="B140" s="97" t="s">
        <v>476</v>
      </c>
    </row>
    <row r="141" spans="1:2" x14ac:dyDescent="0.25">
      <c r="A141" s="95" t="s">
        <v>477</v>
      </c>
      <c r="B141" s="97" t="s">
        <v>478</v>
      </c>
    </row>
    <row r="142" spans="1:2" x14ac:dyDescent="0.25">
      <c r="A142" s="95" t="s">
        <v>479</v>
      </c>
      <c r="B142" s="97" t="s">
        <v>480</v>
      </c>
    </row>
    <row r="143" spans="1:2" x14ac:dyDescent="0.25">
      <c r="A143" s="95" t="s">
        <v>481</v>
      </c>
      <c r="B143" s="97" t="s">
        <v>482</v>
      </c>
    </row>
    <row r="144" spans="1:2" x14ac:dyDescent="0.25">
      <c r="A144" s="95" t="s">
        <v>483</v>
      </c>
      <c r="B144" s="98" t="s">
        <v>484</v>
      </c>
    </row>
    <row r="145" spans="1:2" x14ac:dyDescent="0.25">
      <c r="A145" s="95" t="s">
        <v>485</v>
      </c>
      <c r="B145" s="97" t="s">
        <v>486</v>
      </c>
    </row>
    <row r="146" spans="1:2" x14ac:dyDescent="0.25">
      <c r="A146" s="95" t="s">
        <v>487</v>
      </c>
      <c r="B146" s="97" t="s">
        <v>488</v>
      </c>
    </row>
    <row r="147" spans="1:2" x14ac:dyDescent="0.25">
      <c r="A147" s="95" t="s">
        <v>489</v>
      </c>
      <c r="B147" s="97" t="s">
        <v>490</v>
      </c>
    </row>
    <row r="148" spans="1:2" x14ac:dyDescent="0.25">
      <c r="A148" s="95" t="s">
        <v>491</v>
      </c>
      <c r="B148" s="97" t="s">
        <v>492</v>
      </c>
    </row>
    <row r="149" spans="1:2" x14ac:dyDescent="0.25">
      <c r="A149" s="95" t="s">
        <v>493</v>
      </c>
      <c r="B149" s="97" t="s">
        <v>494</v>
      </c>
    </row>
    <row r="150" spans="1:2" x14ac:dyDescent="0.25">
      <c r="A150" s="95" t="s">
        <v>495</v>
      </c>
      <c r="B150" s="97" t="s">
        <v>496</v>
      </c>
    </row>
    <row r="151" spans="1:2" x14ac:dyDescent="0.25">
      <c r="A151" s="95" t="s">
        <v>497</v>
      </c>
      <c r="B151" s="97" t="s">
        <v>498</v>
      </c>
    </row>
    <row r="152" spans="1:2" x14ac:dyDescent="0.25">
      <c r="A152" s="95" t="s">
        <v>499</v>
      </c>
      <c r="B152" s="97" t="s">
        <v>500</v>
      </c>
    </row>
    <row r="153" spans="1:2" x14ac:dyDescent="0.25">
      <c r="A153" s="95" t="s">
        <v>501</v>
      </c>
      <c r="B153" s="97" t="s">
        <v>502</v>
      </c>
    </row>
    <row r="154" spans="1:2" x14ac:dyDescent="0.25">
      <c r="A154" s="95" t="s">
        <v>503</v>
      </c>
      <c r="B154" s="97" t="s">
        <v>504</v>
      </c>
    </row>
    <row r="155" spans="1:2" x14ac:dyDescent="0.25">
      <c r="A155" s="95" t="s">
        <v>505</v>
      </c>
      <c r="B155" s="97" t="s">
        <v>506</v>
      </c>
    </row>
    <row r="156" spans="1:2" x14ac:dyDescent="0.25">
      <c r="A156" s="95" t="s">
        <v>507</v>
      </c>
      <c r="B156" s="97" t="s">
        <v>508</v>
      </c>
    </row>
    <row r="157" spans="1:2" x14ac:dyDescent="0.25">
      <c r="A157" s="95" t="s">
        <v>509</v>
      </c>
      <c r="B157" s="97" t="s">
        <v>510</v>
      </c>
    </row>
    <row r="158" spans="1:2" x14ac:dyDescent="0.25">
      <c r="A158" s="95" t="s">
        <v>511</v>
      </c>
      <c r="B158" s="97" t="s">
        <v>512</v>
      </c>
    </row>
    <row r="159" spans="1:2" x14ac:dyDescent="0.25">
      <c r="A159" s="95" t="s">
        <v>513</v>
      </c>
      <c r="B159" s="97" t="s">
        <v>514</v>
      </c>
    </row>
    <row r="160" spans="1:2" x14ac:dyDescent="0.25">
      <c r="A160" s="95" t="s">
        <v>515</v>
      </c>
      <c r="B160" s="97" t="s">
        <v>516</v>
      </c>
    </row>
    <row r="161" spans="1:2" x14ac:dyDescent="0.25">
      <c r="A161" s="95" t="s">
        <v>517</v>
      </c>
      <c r="B161" s="97" t="s">
        <v>518</v>
      </c>
    </row>
    <row r="162" spans="1:2" x14ac:dyDescent="0.25">
      <c r="A162" s="95" t="s">
        <v>519</v>
      </c>
      <c r="B162" s="97" t="s">
        <v>520</v>
      </c>
    </row>
    <row r="163" spans="1:2" x14ac:dyDescent="0.25">
      <c r="A163" s="95" t="s">
        <v>521</v>
      </c>
      <c r="B163" s="97" t="s">
        <v>522</v>
      </c>
    </row>
    <row r="164" spans="1:2" x14ac:dyDescent="0.25">
      <c r="A164" s="95" t="s">
        <v>523</v>
      </c>
      <c r="B164" s="97" t="s">
        <v>524</v>
      </c>
    </row>
    <row r="165" spans="1:2" x14ac:dyDescent="0.25">
      <c r="A165" s="95" t="s">
        <v>525</v>
      </c>
      <c r="B165" s="97" t="s">
        <v>526</v>
      </c>
    </row>
    <row r="166" spans="1:2" x14ac:dyDescent="0.25">
      <c r="A166" s="95" t="s">
        <v>527</v>
      </c>
      <c r="B166" s="97" t="s">
        <v>528</v>
      </c>
    </row>
    <row r="167" spans="1:2" x14ac:dyDescent="0.25">
      <c r="A167" s="95" t="s">
        <v>529</v>
      </c>
      <c r="B167" s="97" t="s">
        <v>530</v>
      </c>
    </row>
    <row r="168" spans="1:2" x14ac:dyDescent="0.25">
      <c r="A168" s="95" t="s">
        <v>531</v>
      </c>
      <c r="B168" s="97" t="s">
        <v>532</v>
      </c>
    </row>
    <row r="169" spans="1:2" x14ac:dyDescent="0.25">
      <c r="A169" s="95" t="s">
        <v>533</v>
      </c>
      <c r="B169" s="97" t="s">
        <v>534</v>
      </c>
    </row>
    <row r="170" spans="1:2" x14ac:dyDescent="0.25">
      <c r="A170" s="95" t="s">
        <v>535</v>
      </c>
      <c r="B170" s="97" t="s">
        <v>536</v>
      </c>
    </row>
  </sheetData>
  <customSheetViews>
    <customSheetView guid="{11BDAACC-DDF1-47B0-9FE1-A15805971A82}" state="hidden" topLeftCell="A148">
      <selection activeCell="D3" sqref="D3"/>
      <pageMargins left="0.7" right="0.7" top="0.75" bottom="0.75" header="0.3" footer="0.3"/>
    </customSheetView>
    <customSheetView guid="{73797778-4AE1-4A24-8DE4-DFCAC0798EB1}" state="hidden" topLeftCell="A148">
      <selection activeCell="D3" sqref="D3"/>
      <pageMargins left="0.7" right="0.7" top="0.75" bottom="0.75" header="0.3" footer="0.3"/>
    </customSheetView>
    <customSheetView guid="{2D97E3AB-8AA9-4AB9-90C0-BE74BE3A4AA6}" state="hidden" topLeftCell="A148">
      <selection activeCell="D3" sqref="D3"/>
      <pageMargins left="0.7" right="0.7" top="0.75" bottom="0.75" header="0.3" footer="0.3"/>
    </customSheetView>
    <customSheetView guid="{D10BAAA9-92CE-4851-971A-1182B1A51BBE}" state="hidden" topLeftCell="A148">
      <selection activeCell="D3" sqref="D3"/>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BF4094DFC25114BA98D8ABEB263519A" ma:contentTypeVersion="13" ma:contentTypeDescription="Crear nuevo documento." ma:contentTypeScope="" ma:versionID="7b4d3decd4a2e429d44b6325e05f421a">
  <xsd:schema xmlns:xsd="http://www.w3.org/2001/XMLSchema" xmlns:xs="http://www.w3.org/2001/XMLSchema" xmlns:p="http://schemas.microsoft.com/office/2006/metadata/properties" xmlns:ns2="8315e492-ce1f-45aa-ab83-d0a1d077d827" xmlns:ns3="5bbe472c-b467-463e-b963-66c0881b33a2" targetNamespace="http://schemas.microsoft.com/office/2006/metadata/properties" ma:root="true" ma:fieldsID="3c79038075d28d3b2b5b307b42cf7edb" ns2:_="" ns3:_="">
    <xsd:import namespace="8315e492-ce1f-45aa-ab83-d0a1d077d827"/>
    <xsd:import namespace="5bbe472c-b467-463e-b963-66c0881b33a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15e492-ce1f-45aa-ab83-d0a1d077d8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be472c-b467-463e-b963-66c0881b33a2"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654EB7-5DB4-40A6-AEE8-186D72BF95CC}">
  <ds:schemaRefs>
    <ds:schemaRef ds:uri="http://purl.org/dc/elements/1.1/"/>
    <ds:schemaRef ds:uri="http://schemas.microsoft.com/office/2006/metadata/properties"/>
    <ds:schemaRef ds:uri="http://purl.org/dc/terms/"/>
    <ds:schemaRef ds:uri="3352a50b-fe51-4c0c-a9ac-ac90f8281031"/>
    <ds:schemaRef ds:uri="http://schemas.microsoft.com/office/2006/documentManagement/types"/>
    <ds:schemaRef ds:uri="http://schemas.microsoft.com/office/infopath/2007/PartnerControls"/>
    <ds:schemaRef ds:uri="9dc44b34-9e2b-42ea-86f7-9ee7f71036fc"/>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58D2AE27-346B-4D4E-BC3D-49023466867A}">
  <ds:schemaRefs>
    <ds:schemaRef ds:uri="http://schemas.microsoft.com/sharepoint/v3/contenttype/forms"/>
  </ds:schemaRefs>
</ds:datastoreItem>
</file>

<file path=customXml/itemProps3.xml><?xml version="1.0" encoding="utf-8"?>
<ds:datastoreItem xmlns:ds="http://schemas.openxmlformats.org/officeDocument/2006/customXml" ds:itemID="{05D9B609-912A-4215-AC4B-85A62D61A9D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1) Budget Tables</vt:lpstr>
      <vt:lpstr>2) By Category</vt:lpstr>
      <vt:lpstr>3) Explanatory Notes</vt:lpstr>
      <vt:lpstr>4) For PBSO Use</vt:lpstr>
      <vt:lpstr>5) For MPTF Use</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Zelenovic</dc:creator>
  <cp:lastModifiedBy>Beni  Ngullie</cp:lastModifiedBy>
  <cp:lastPrinted>2017-12-11T22:51:21Z</cp:lastPrinted>
  <dcterms:created xsi:type="dcterms:W3CDTF">2017-11-15T21:17:43Z</dcterms:created>
  <dcterms:modified xsi:type="dcterms:W3CDTF">2021-11-15T15:09:55Z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0x0101000BF4094DFC25114BA98D8ABEB263519A</vt:lpwstr>
  </property>
</Properties>
</file>