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Mamadou A. Diallo\Documents\Haiti PBF Secretariat\Rapports\Rapports Semestriels\Version finale 15 Juin\"/>
    </mc:Choice>
  </mc:AlternateContent>
  <xr:revisionPtr revIDLastSave="0" documentId="8_{06EC9579-7530-4643-964A-BD8D7FC63396}" xr6:coauthVersionLast="45" xr6:coauthVersionMax="45" xr10:uidLastSave="{00000000-0000-0000-0000-000000000000}"/>
  <bookViews>
    <workbookView xWindow="-98" yWindow="-98" windowWidth="19396" windowHeight="10395" activeTab="3" xr2:uid="{00000000-000D-0000-FFFF-FFFF00000000}"/>
  </bookViews>
  <sheets>
    <sheet name="Parameters" sheetId="2" r:id="rId1"/>
    <sheet name="Budget CWW" sheetId="1" state="hidden" r:id="rId2"/>
    <sheet name="BU PROG USD" sheetId="5" r:id="rId3"/>
    <sheet name="1) Tableau budgétaire 1" sheetId="9" r:id="rId4"/>
    <sheet name="Format PBF 2" sheetId="8" r:id="rId5"/>
    <sheet name="BOQ" sheetId="6" state="hidden" r:id="rId6"/>
    <sheet name="Sheet1" sheetId="7" state="hidden" r:id="rId7"/>
    <sheet name="UD054" sheetId="11" r:id="rId8"/>
    <sheet name="ExchangeInfo" sheetId="12"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_xlfn.BAHTTEXT" hidden="1">#NAME?</definedName>
    <definedName name="_xlnm._FilterDatabase" localSheetId="7" hidden="1">'UD054'!$A$8:$AA$459</definedName>
    <definedName name="_LK1">OFFSET([1]Query!$P$2,0,0,COUNTA([1]Query!$A$1:'[1]Query'!$A$45463),1)</definedName>
    <definedName name="_LK2">OFFSET([1]Query!$Q$2,0,0,COUNTA([1]Query!$A$1:'[1]Query'!$A$45463),1)</definedName>
    <definedName name="ACCOUNT">#REF!</definedName>
    <definedName name="ACTNUMBR_2">#REF!</definedName>
    <definedName name="AD_COST_CENTRE">#REF!</definedName>
    <definedName name="AMT">OFFSET([1]Query!$K$2,0,0,COUNTA([1]Query!$A$1:'[1]Query'!$A$45463),1)</definedName>
    <definedName name="AVG">'[2]Table of Contents'!$D$41</definedName>
    <definedName name="BUD">'[2]Table of Contents'!$D$39</definedName>
    <definedName name="BudRevNo">[3]Cover!$D$14</definedName>
    <definedName name="CASC_COST_CENTRE">#REF!</definedName>
    <definedName name="CC">OFFSET([1]Query!$E$2,0,0,COUNTA([1]Query!$A$1:'[1]Query'!$A$45463),1)</definedName>
    <definedName name="CLOSE" comment="Closing rate for Functional Currency to EURO">'[4]Table of Contents'!$D$42</definedName>
    <definedName name="COPY_BANK">#REF!</definedName>
    <definedName name="COPY_EXPENSES">#REF!</definedName>
    <definedName name="COPY_JOURNAL">#REF!</definedName>
    <definedName name="Cost_Centre">#REF!</definedName>
    <definedName name="CURRENCYLIST">[5]CurrencyList!$A$1:$A$163</definedName>
    <definedName name="_xlnm.Database">#N/A</definedName>
    <definedName name="Destination">#REF!</definedName>
    <definedName name="DLI">#REF!</definedName>
    <definedName name="DONOR">OFFSET([1]Query!$H$2,0,0,COUNTA([1]Query!$A$1:'[1]Query'!$A$45463),1)</definedName>
    <definedName name="Donor_Report_Category">#REF!</definedName>
    <definedName name="Donors" comment="Donor Table detailing key Donor Contract information for contracts open during the current year.">[4]C10!$A$4:$X$237</definedName>
    <definedName name="EXPENSES">#REF!</definedName>
    <definedName name="Fringe_List">[6]Inputs!$A$16:$C$25</definedName>
    <definedName name="Indirect_Percentage">#REF!</definedName>
    <definedName name="Indirect_Total">#REF!</definedName>
    <definedName name="IS_COST_CENTRE">#REF!</definedName>
    <definedName name="Job">#REF!</definedName>
    <definedName name="Jobs">#REF!</definedName>
    <definedName name="kamal">[7]Cover!$D$15</definedName>
    <definedName name="KEY">#REF!</definedName>
    <definedName name="newyear">[7]Cover!$D$15</definedName>
    <definedName name="Nominal_Description_Lookup">[8]COA!$B$1:$H$65536</definedName>
    <definedName name="OPEN" comment="Opening Rate for Functional Currency to EURO">'[4]Table of Contents'!$D$40</definedName>
    <definedName name="PASTE_TO">#REF!</definedName>
    <definedName name="PivotRange">INDIRECT("'0. Proj Don Info'!$B$5:$T$83")</definedName>
    <definedName name="Price">#REF!</definedName>
    <definedName name="Program_Cost_Centres">#REF!</definedName>
    <definedName name="Query">OFFSET([1]Query!$A$1,0,0,COUNTA([1]Query!$A$1:'[1]Query'!$A$45463),17)</definedName>
    <definedName name="SchoolName">#REF!</definedName>
    <definedName name="Sectors">#REF!</definedName>
    <definedName name="SEG3_LOOKUP">[8]COA!$C$1:$F$65536</definedName>
    <definedName name="Source">#REF!</definedName>
    <definedName name="Source_1">#REF!</definedName>
    <definedName name="String_Description_Lookup">[8]COA!$A$1:$H$65536</definedName>
    <definedName name="TR_COST_CENTRE">#REF!</definedName>
    <definedName name="YEAR" localSheetId="5">OFFSET([1]Query!$M$2,0,0,COUNTA([1]Query!$A$1:'[1]Query'!$A$45463),1)</definedName>
    <definedName name="Year">[3]Cover!$D$15</definedName>
    <definedName name="YTD_period">[9]Budget!$B$4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453" i="11" l="1"/>
  <c r="Q453" i="11"/>
  <c r="M453" i="11"/>
  <c r="D453" i="11"/>
  <c r="W452" i="11"/>
  <c r="Q452" i="11"/>
  <c r="M452" i="11"/>
  <c r="D452" i="11"/>
  <c r="W451" i="11"/>
  <c r="Q451" i="11"/>
  <c r="M451" i="11"/>
  <c r="D451" i="11"/>
  <c r="W450" i="11"/>
  <c r="Q450" i="11"/>
  <c r="M450" i="11"/>
  <c r="D450" i="11"/>
  <c r="W449" i="11"/>
  <c r="Q449" i="11"/>
  <c r="M449" i="11"/>
  <c r="D449" i="11"/>
  <c r="W448" i="11"/>
  <c r="Q448" i="11"/>
  <c r="M448" i="11"/>
  <c r="D448" i="11"/>
  <c r="W447" i="11"/>
  <c r="Q447" i="11"/>
  <c r="M447" i="11"/>
  <c r="D447" i="11"/>
  <c r="W446" i="11"/>
  <c r="Q446" i="11"/>
  <c r="M446" i="11"/>
  <c r="D446" i="11"/>
  <c r="W445" i="11"/>
  <c r="Q445" i="11"/>
  <c r="M445" i="11"/>
  <c r="D445" i="11"/>
  <c r="W444" i="11"/>
  <c r="Q444" i="11"/>
  <c r="M444" i="11"/>
  <c r="D444" i="11"/>
  <c r="W443" i="11"/>
  <c r="Q443" i="11"/>
  <c r="M443" i="11"/>
  <c r="D443" i="11"/>
  <c r="W442" i="11"/>
  <c r="Q442" i="11"/>
  <c r="M442" i="11"/>
  <c r="D442" i="11"/>
  <c r="W441" i="11"/>
  <c r="Q441" i="11"/>
  <c r="M441" i="11"/>
  <c r="D441" i="11"/>
  <c r="W440" i="11"/>
  <c r="Q440" i="11"/>
  <c r="M440" i="11"/>
  <c r="D440" i="11"/>
  <c r="W439" i="11"/>
  <c r="Q439" i="11"/>
  <c r="M439" i="11"/>
  <c r="D439" i="11"/>
  <c r="W438" i="11"/>
  <c r="Q438" i="11"/>
  <c r="M438" i="11"/>
  <c r="D438" i="11"/>
  <c r="W437" i="11"/>
  <c r="Q437" i="11"/>
  <c r="M437" i="11"/>
  <c r="D437" i="11"/>
  <c r="W436" i="11"/>
  <c r="Q436" i="11"/>
  <c r="M436" i="11"/>
  <c r="D436" i="11"/>
  <c r="W435" i="11"/>
  <c r="Q435" i="11"/>
  <c r="M435" i="11"/>
  <c r="D435" i="11"/>
  <c r="W434" i="11"/>
  <c r="Q434" i="11"/>
  <c r="M434" i="11"/>
  <c r="D434" i="11"/>
  <c r="W433" i="11"/>
  <c r="Q433" i="11"/>
  <c r="M433" i="11"/>
  <c r="D433" i="11"/>
  <c r="W432" i="11"/>
  <c r="Q432" i="11"/>
  <c r="M432" i="11"/>
  <c r="D432" i="11"/>
  <c r="W431" i="11"/>
  <c r="Q431" i="11"/>
  <c r="M431" i="11"/>
  <c r="D431" i="11"/>
  <c r="W430" i="11"/>
  <c r="Q430" i="11"/>
  <c r="M430" i="11"/>
  <c r="D430" i="11"/>
  <c r="W429" i="11"/>
  <c r="Q429" i="11"/>
  <c r="M429" i="11"/>
  <c r="D429" i="11"/>
  <c r="W428" i="11"/>
  <c r="Q428" i="11"/>
  <c r="M428" i="11"/>
  <c r="D428" i="11"/>
  <c r="W427" i="11"/>
  <c r="Q427" i="11"/>
  <c r="M427" i="11"/>
  <c r="D427" i="11"/>
  <c r="W426" i="11"/>
  <c r="Q426" i="11"/>
  <c r="M426" i="11"/>
  <c r="D426" i="11"/>
  <c r="W425" i="11"/>
  <c r="Q425" i="11"/>
  <c r="M425" i="11"/>
  <c r="D425" i="11"/>
  <c r="W424" i="11"/>
  <c r="Q424" i="11"/>
  <c r="M424" i="11"/>
  <c r="D424" i="11"/>
  <c r="W423" i="11"/>
  <c r="Q423" i="11"/>
  <c r="M423" i="11"/>
  <c r="D423" i="11"/>
  <c r="W422" i="11"/>
  <c r="Q422" i="11"/>
  <c r="M422" i="11"/>
  <c r="D422" i="11"/>
  <c r="W421" i="11"/>
  <c r="Q421" i="11"/>
  <c r="M421" i="11"/>
  <c r="D421" i="11"/>
  <c r="W420" i="11"/>
  <c r="Q420" i="11"/>
  <c r="M420" i="11"/>
  <c r="D420" i="11"/>
  <c r="W419" i="11"/>
  <c r="Q419" i="11"/>
  <c r="M419" i="11"/>
  <c r="D419" i="11"/>
  <c r="W418" i="11"/>
  <c r="Q418" i="11"/>
  <c r="M418" i="11"/>
  <c r="D418" i="11"/>
  <c r="W417" i="11"/>
  <c r="Q417" i="11"/>
  <c r="M417" i="11"/>
  <c r="D417" i="11"/>
  <c r="W416" i="11"/>
  <c r="Q416" i="11"/>
  <c r="M416" i="11"/>
  <c r="D416" i="11"/>
  <c r="W415" i="11"/>
  <c r="Q415" i="11"/>
  <c r="M415" i="11"/>
  <c r="D415" i="11"/>
  <c r="W414" i="11"/>
  <c r="Q414" i="11"/>
  <c r="M414" i="11"/>
  <c r="D414" i="11"/>
  <c r="W413" i="11"/>
  <c r="Q413" i="11"/>
  <c r="M413" i="11"/>
  <c r="D413" i="11"/>
  <c r="W412" i="11"/>
  <c r="Q412" i="11"/>
  <c r="M412" i="11"/>
  <c r="D412" i="11"/>
  <c r="W411" i="11"/>
  <c r="Q411" i="11"/>
  <c r="M411" i="11"/>
  <c r="D411" i="11"/>
  <c r="W410" i="11"/>
  <c r="Q410" i="11"/>
  <c r="M410" i="11"/>
  <c r="D410" i="11"/>
  <c r="W409" i="11"/>
  <c r="Q409" i="11"/>
  <c r="M409" i="11"/>
  <c r="D409" i="11"/>
  <c r="W408" i="11"/>
  <c r="Q408" i="11"/>
  <c r="M408" i="11"/>
  <c r="D408" i="11"/>
  <c r="W407" i="11"/>
  <c r="Q407" i="11"/>
  <c r="M407" i="11"/>
  <c r="D407" i="11"/>
  <c r="W406" i="11"/>
  <c r="Q406" i="11"/>
  <c r="M406" i="11"/>
  <c r="D406" i="11"/>
  <c r="W405" i="11"/>
  <c r="Q405" i="11"/>
  <c r="M405" i="11"/>
  <c r="D405" i="11"/>
  <c r="W404" i="11"/>
  <c r="Q404" i="11"/>
  <c r="M404" i="11"/>
  <c r="D404" i="11"/>
  <c r="W403" i="11"/>
  <c r="Q403" i="11"/>
  <c r="M403" i="11"/>
  <c r="D403" i="11"/>
  <c r="W402" i="11"/>
  <c r="Q402" i="11"/>
  <c r="M402" i="11"/>
  <c r="D402" i="11"/>
  <c r="W401" i="11"/>
  <c r="Q401" i="11"/>
  <c r="M401" i="11"/>
  <c r="D401" i="11"/>
  <c r="W400" i="11"/>
  <c r="Q400" i="11"/>
  <c r="M400" i="11"/>
  <c r="D400" i="11"/>
  <c r="W399" i="11"/>
  <c r="Q399" i="11"/>
  <c r="M399" i="11"/>
  <c r="D399" i="11"/>
  <c r="W398" i="11"/>
  <c r="Q398" i="11"/>
  <c r="M398" i="11"/>
  <c r="D398" i="11"/>
  <c r="W397" i="11"/>
  <c r="Q397" i="11"/>
  <c r="M397" i="11"/>
  <c r="D397" i="11"/>
  <c r="W396" i="11"/>
  <c r="Q396" i="11"/>
  <c r="M396" i="11"/>
  <c r="D396" i="11"/>
  <c r="W395" i="11"/>
  <c r="Q395" i="11"/>
  <c r="M395" i="11"/>
  <c r="D395" i="11"/>
  <c r="W394" i="11"/>
  <c r="Q394" i="11"/>
  <c r="M394" i="11"/>
  <c r="D394" i="11"/>
  <c r="W393" i="11"/>
  <c r="Q393" i="11"/>
  <c r="M393" i="11"/>
  <c r="D393" i="11"/>
  <c r="W392" i="11"/>
  <c r="Q392" i="11"/>
  <c r="M392" i="11"/>
  <c r="D392" i="11"/>
  <c r="W391" i="11"/>
  <c r="Q391" i="11"/>
  <c r="M391" i="11"/>
  <c r="D391" i="11"/>
  <c r="W390" i="11"/>
  <c r="Q390" i="11"/>
  <c r="M390" i="11"/>
  <c r="D390" i="11"/>
  <c r="W389" i="11"/>
  <c r="Q389" i="11"/>
  <c r="M389" i="11"/>
  <c r="D389" i="11"/>
  <c r="W388" i="11"/>
  <c r="Q388" i="11"/>
  <c r="M388" i="11"/>
  <c r="D388" i="11"/>
  <c r="W387" i="11"/>
  <c r="Q387" i="11"/>
  <c r="M387" i="11"/>
  <c r="D387" i="11"/>
  <c r="W386" i="11"/>
  <c r="Q386" i="11"/>
  <c r="M386" i="11"/>
  <c r="D386" i="11"/>
  <c r="W385" i="11"/>
  <c r="Q385" i="11"/>
  <c r="M385" i="11"/>
  <c r="D385" i="11"/>
  <c r="W384" i="11"/>
  <c r="Q384" i="11"/>
  <c r="M384" i="11"/>
  <c r="D384" i="11"/>
  <c r="W383" i="11"/>
  <c r="Q383" i="11"/>
  <c r="M383" i="11"/>
  <c r="D383" i="11"/>
  <c r="W382" i="11"/>
  <c r="Q382" i="11"/>
  <c r="M382" i="11"/>
  <c r="D382" i="11"/>
  <c r="W381" i="11"/>
  <c r="Q381" i="11"/>
  <c r="M381" i="11"/>
  <c r="D381" i="11"/>
  <c r="W380" i="11"/>
  <c r="Q380" i="11"/>
  <c r="M380" i="11"/>
  <c r="D380" i="11"/>
  <c r="W379" i="11"/>
  <c r="Q379" i="11"/>
  <c r="M379" i="11"/>
  <c r="D379" i="11"/>
  <c r="W378" i="11"/>
  <c r="Q378" i="11"/>
  <c r="M378" i="11"/>
  <c r="D378" i="11"/>
  <c r="W377" i="11"/>
  <c r="Q377" i="11"/>
  <c r="M377" i="11"/>
  <c r="D377" i="11"/>
  <c r="W376" i="11"/>
  <c r="Q376" i="11"/>
  <c r="M376" i="11"/>
  <c r="D376" i="11"/>
  <c r="W375" i="11"/>
  <c r="Q375" i="11"/>
  <c r="M375" i="11"/>
  <c r="D375" i="11"/>
  <c r="W374" i="11"/>
  <c r="Q374" i="11"/>
  <c r="M374" i="11"/>
  <c r="D374" i="11"/>
  <c r="W373" i="11"/>
  <c r="Q373" i="11"/>
  <c r="M373" i="11"/>
  <c r="D373" i="11"/>
  <c r="W372" i="11"/>
  <c r="Q372" i="11"/>
  <c r="M372" i="11"/>
  <c r="D372" i="11"/>
  <c r="W371" i="11"/>
  <c r="Q371" i="11"/>
  <c r="M371" i="11"/>
  <c r="D371" i="11"/>
  <c r="W370" i="11"/>
  <c r="Q370" i="11"/>
  <c r="M370" i="11"/>
  <c r="D370" i="11"/>
  <c r="W369" i="11"/>
  <c r="Q369" i="11"/>
  <c r="M369" i="11"/>
  <c r="D369" i="11"/>
  <c r="W368" i="11"/>
  <c r="Q368" i="11"/>
  <c r="M368" i="11"/>
  <c r="D368" i="11"/>
  <c r="W367" i="11"/>
  <c r="Q367" i="11"/>
  <c r="M367" i="11"/>
  <c r="D367" i="11"/>
  <c r="W366" i="11"/>
  <c r="Q366" i="11"/>
  <c r="M366" i="11"/>
  <c r="D366" i="11"/>
  <c r="W365" i="11"/>
  <c r="Q365" i="11"/>
  <c r="M365" i="11"/>
  <c r="D365" i="11"/>
  <c r="W364" i="11"/>
  <c r="Q364" i="11"/>
  <c r="M364" i="11"/>
  <c r="D364" i="11"/>
  <c r="W363" i="11"/>
  <c r="Q363" i="11"/>
  <c r="M363" i="11"/>
  <c r="D363" i="11"/>
  <c r="W362" i="11"/>
  <c r="Q362" i="11"/>
  <c r="M362" i="11"/>
  <c r="D362" i="11"/>
  <c r="W361" i="11"/>
  <c r="Q361" i="11"/>
  <c r="M361" i="11"/>
  <c r="D361" i="11"/>
  <c r="W360" i="11"/>
  <c r="Q360" i="11"/>
  <c r="M360" i="11"/>
  <c r="D360" i="11"/>
  <c r="W359" i="11"/>
  <c r="Q359" i="11"/>
  <c r="M359" i="11"/>
  <c r="D359" i="11"/>
  <c r="W358" i="11"/>
  <c r="Q358" i="11"/>
  <c r="M358" i="11"/>
  <c r="D358" i="11"/>
  <c r="W357" i="11"/>
  <c r="Q357" i="11"/>
  <c r="M357" i="11"/>
  <c r="D357" i="11"/>
  <c r="W356" i="11"/>
  <c r="Q356" i="11"/>
  <c r="M356" i="11"/>
  <c r="D356" i="11"/>
  <c r="W355" i="11"/>
  <c r="Q355" i="11"/>
  <c r="M355" i="11"/>
  <c r="D355" i="11"/>
  <c r="W354" i="11"/>
  <c r="Q354" i="11"/>
  <c r="M354" i="11"/>
  <c r="D354" i="11"/>
  <c r="W353" i="11"/>
  <c r="Q353" i="11"/>
  <c r="M353" i="11"/>
  <c r="D353" i="11"/>
  <c r="W352" i="11"/>
  <c r="Q352" i="11"/>
  <c r="M352" i="11"/>
  <c r="D352" i="11"/>
  <c r="W351" i="11"/>
  <c r="Q351" i="11"/>
  <c r="M351" i="11"/>
  <c r="D351" i="11"/>
  <c r="W350" i="11"/>
  <c r="Q350" i="11"/>
  <c r="M350" i="11"/>
  <c r="D350" i="11"/>
  <c r="W349" i="11"/>
  <c r="Q349" i="11"/>
  <c r="M349" i="11"/>
  <c r="D349" i="11"/>
  <c r="W348" i="11"/>
  <c r="Q348" i="11"/>
  <c r="M348" i="11"/>
  <c r="D348" i="11"/>
  <c r="W347" i="11"/>
  <c r="Q347" i="11"/>
  <c r="M347" i="11"/>
  <c r="D347" i="11"/>
  <c r="W346" i="11"/>
  <c r="Q346" i="11"/>
  <c r="M346" i="11"/>
  <c r="D346" i="11"/>
  <c r="W345" i="11"/>
  <c r="Q345" i="11"/>
  <c r="M345" i="11"/>
  <c r="D345" i="11"/>
  <c r="W344" i="11"/>
  <c r="Q344" i="11"/>
  <c r="M344" i="11"/>
  <c r="D344" i="11"/>
  <c r="W343" i="11"/>
  <c r="Q343" i="11"/>
  <c r="M343" i="11"/>
  <c r="D343" i="11"/>
  <c r="W342" i="11"/>
  <c r="Q342" i="11"/>
  <c r="M342" i="11"/>
  <c r="D342" i="11"/>
  <c r="W341" i="11"/>
  <c r="Q341" i="11"/>
  <c r="M341" i="11"/>
  <c r="D341" i="11"/>
  <c r="W340" i="11"/>
  <c r="Q340" i="11"/>
  <c r="M340" i="11"/>
  <c r="D340" i="11"/>
  <c r="W339" i="11"/>
  <c r="Q339" i="11"/>
  <c r="M339" i="11"/>
  <c r="D339" i="11"/>
  <c r="W338" i="11"/>
  <c r="Q338" i="11"/>
  <c r="M338" i="11"/>
  <c r="D338" i="11"/>
  <c r="W337" i="11"/>
  <c r="Q337" i="11"/>
  <c r="M337" i="11"/>
  <c r="D337" i="11"/>
  <c r="W336" i="11"/>
  <c r="Q336" i="11"/>
  <c r="M336" i="11"/>
  <c r="D336" i="11"/>
  <c r="W335" i="11"/>
  <c r="Q335" i="11"/>
  <c r="M335" i="11"/>
  <c r="D335" i="11"/>
  <c r="W334" i="11"/>
  <c r="Q334" i="11"/>
  <c r="M334" i="11"/>
  <c r="D334" i="11"/>
  <c r="W333" i="11"/>
  <c r="Q333" i="11"/>
  <c r="M333" i="11"/>
  <c r="D333" i="11"/>
  <c r="W332" i="11"/>
  <c r="Q332" i="11"/>
  <c r="M332" i="11"/>
  <c r="D332" i="11"/>
  <c r="W331" i="11"/>
  <c r="Q331" i="11"/>
  <c r="M331" i="11"/>
  <c r="D331" i="11"/>
  <c r="W330" i="11"/>
  <c r="Q330" i="11"/>
  <c r="M330" i="11"/>
  <c r="D330" i="11"/>
  <c r="W329" i="11"/>
  <c r="Q329" i="11"/>
  <c r="M329" i="11"/>
  <c r="D329" i="11"/>
  <c r="W328" i="11"/>
  <c r="Q328" i="11"/>
  <c r="M328" i="11"/>
  <c r="D328" i="11"/>
  <c r="W327" i="11"/>
  <c r="Q327" i="11"/>
  <c r="M327" i="11"/>
  <c r="D327" i="11"/>
  <c r="W326" i="11"/>
  <c r="Q326" i="11"/>
  <c r="M326" i="11"/>
  <c r="D326" i="11"/>
  <c r="W325" i="11"/>
  <c r="Q325" i="11"/>
  <c r="M325" i="11"/>
  <c r="D325" i="11"/>
  <c r="W324" i="11"/>
  <c r="Q324" i="11"/>
  <c r="M324" i="11"/>
  <c r="D324" i="11"/>
  <c r="W323" i="11"/>
  <c r="Q323" i="11"/>
  <c r="M323" i="11"/>
  <c r="D323" i="11"/>
  <c r="W322" i="11"/>
  <c r="Q322" i="11"/>
  <c r="M322" i="11"/>
  <c r="D322" i="11"/>
  <c r="W321" i="11"/>
  <c r="Q321" i="11"/>
  <c r="M321" i="11"/>
  <c r="D321" i="11"/>
  <c r="W320" i="11"/>
  <c r="Q320" i="11"/>
  <c r="M320" i="11"/>
  <c r="D320" i="11"/>
  <c r="W319" i="11"/>
  <c r="Q319" i="11"/>
  <c r="M319" i="11"/>
  <c r="D319" i="11"/>
  <c r="W318" i="11"/>
  <c r="Q318" i="11"/>
  <c r="M318" i="11"/>
  <c r="D318" i="11"/>
  <c r="W317" i="11"/>
  <c r="Q317" i="11"/>
  <c r="M317" i="11"/>
  <c r="D317" i="11"/>
  <c r="W316" i="11"/>
  <c r="Q316" i="11"/>
  <c r="M316" i="11"/>
  <c r="D316" i="11"/>
  <c r="W315" i="11"/>
  <c r="Q315" i="11"/>
  <c r="M315" i="11"/>
  <c r="D315" i="11"/>
  <c r="W314" i="11"/>
  <c r="Q314" i="11"/>
  <c r="M314" i="11"/>
  <c r="D314" i="11"/>
  <c r="W313" i="11"/>
  <c r="Q313" i="11"/>
  <c r="M313" i="11"/>
  <c r="D313" i="11"/>
  <c r="W312" i="11"/>
  <c r="Q312" i="11"/>
  <c r="M312" i="11"/>
  <c r="D312" i="11"/>
  <c r="W311" i="11"/>
  <c r="Q311" i="11"/>
  <c r="M311" i="11"/>
  <c r="D311" i="11"/>
  <c r="W310" i="11"/>
  <c r="Q310" i="11"/>
  <c r="M310" i="11"/>
  <c r="D310" i="11"/>
  <c r="W309" i="11"/>
  <c r="Q309" i="11"/>
  <c r="M309" i="11"/>
  <c r="D309" i="11"/>
  <c r="W308" i="11"/>
  <c r="Q308" i="11"/>
  <c r="M308" i="11"/>
  <c r="D308" i="11"/>
  <c r="W307" i="11"/>
  <c r="Q307" i="11"/>
  <c r="M307" i="11"/>
  <c r="D307" i="11"/>
  <c r="W306" i="11"/>
  <c r="Q306" i="11"/>
  <c r="M306" i="11"/>
  <c r="D306" i="11"/>
  <c r="W305" i="11"/>
  <c r="Q305" i="11"/>
  <c r="M305" i="11"/>
  <c r="D305" i="11"/>
  <c r="W304" i="11"/>
  <c r="Q304" i="11"/>
  <c r="M304" i="11"/>
  <c r="D304" i="11"/>
  <c r="W303" i="11"/>
  <c r="Q303" i="11"/>
  <c r="M303" i="11"/>
  <c r="D303" i="11"/>
  <c r="W302" i="11"/>
  <c r="Q302" i="11"/>
  <c r="M302" i="11"/>
  <c r="D302" i="11"/>
  <c r="W301" i="11"/>
  <c r="Q301" i="11"/>
  <c r="M301" i="11"/>
  <c r="D301" i="11"/>
  <c r="W300" i="11"/>
  <c r="Q300" i="11"/>
  <c r="M300" i="11"/>
  <c r="D300" i="11"/>
  <c r="W299" i="11"/>
  <c r="Q299" i="11"/>
  <c r="M299" i="11"/>
  <c r="D299" i="11"/>
  <c r="W298" i="11"/>
  <c r="Q298" i="11"/>
  <c r="M298" i="11"/>
  <c r="D298" i="11"/>
  <c r="W297" i="11"/>
  <c r="Q297" i="11"/>
  <c r="M297" i="11"/>
  <c r="D297" i="11"/>
  <c r="W296" i="11"/>
  <c r="Q296" i="11"/>
  <c r="M296" i="11"/>
  <c r="D296" i="11"/>
  <c r="W295" i="11"/>
  <c r="Q295" i="11"/>
  <c r="M295" i="11"/>
  <c r="D295" i="11"/>
  <c r="W294" i="11"/>
  <c r="Q294" i="11"/>
  <c r="M294" i="11"/>
  <c r="D294" i="11"/>
  <c r="W293" i="11"/>
  <c r="Q293" i="11"/>
  <c r="M293" i="11"/>
  <c r="D293" i="11"/>
  <c r="W292" i="11"/>
  <c r="Q292" i="11"/>
  <c r="M292" i="11"/>
  <c r="D292" i="11"/>
  <c r="W291" i="11"/>
  <c r="Q291" i="11"/>
  <c r="M291" i="11"/>
  <c r="D291" i="11"/>
  <c r="W290" i="11"/>
  <c r="Q290" i="11"/>
  <c r="M290" i="11"/>
  <c r="D290" i="11"/>
  <c r="W289" i="11"/>
  <c r="Q289" i="11"/>
  <c r="M289" i="11"/>
  <c r="D289" i="11"/>
  <c r="W288" i="11"/>
  <c r="Q288" i="11"/>
  <c r="M288" i="11"/>
  <c r="D288" i="11"/>
  <c r="W287" i="11"/>
  <c r="Q287" i="11"/>
  <c r="M287" i="11"/>
  <c r="D287" i="11"/>
  <c r="W286" i="11"/>
  <c r="Q286" i="11"/>
  <c r="M286" i="11"/>
  <c r="D286" i="11"/>
  <c r="W285" i="11"/>
  <c r="Q285" i="11"/>
  <c r="M285" i="11"/>
  <c r="D285" i="11"/>
  <c r="W284" i="11"/>
  <c r="Q284" i="11"/>
  <c r="M284" i="11"/>
  <c r="D284" i="11"/>
  <c r="W283" i="11"/>
  <c r="Q283" i="11"/>
  <c r="M283" i="11"/>
  <c r="D283" i="11"/>
  <c r="W282" i="11"/>
  <c r="Q282" i="11"/>
  <c r="M282" i="11"/>
  <c r="D282" i="11"/>
  <c r="W281" i="11"/>
  <c r="Q281" i="11"/>
  <c r="M281" i="11"/>
  <c r="D281" i="11"/>
  <c r="W280" i="11"/>
  <c r="Q280" i="11"/>
  <c r="M280" i="11"/>
  <c r="D280" i="11"/>
  <c r="W279" i="11"/>
  <c r="Q279" i="11"/>
  <c r="M279" i="11"/>
  <c r="D279" i="11"/>
  <c r="W278" i="11"/>
  <c r="Q278" i="11"/>
  <c r="M278" i="11"/>
  <c r="D278" i="11"/>
  <c r="W277" i="11"/>
  <c r="Q277" i="11"/>
  <c r="M277" i="11"/>
  <c r="D277" i="11"/>
  <c r="W276" i="11"/>
  <c r="Q276" i="11"/>
  <c r="M276" i="11"/>
  <c r="D276" i="11"/>
  <c r="W275" i="11"/>
  <c r="Q275" i="11"/>
  <c r="M275" i="11"/>
  <c r="D275" i="11"/>
  <c r="W274" i="11"/>
  <c r="Q274" i="11"/>
  <c r="M274" i="11"/>
  <c r="D274" i="11"/>
  <c r="W273" i="11"/>
  <c r="Q273" i="11"/>
  <c r="M273" i="11"/>
  <c r="D273" i="11"/>
  <c r="W272" i="11"/>
  <c r="Q272" i="11"/>
  <c r="M272" i="11"/>
  <c r="D272" i="11"/>
  <c r="W271" i="11"/>
  <c r="Q271" i="11"/>
  <c r="M271" i="11"/>
  <c r="D271" i="11"/>
  <c r="W270" i="11"/>
  <c r="Q270" i="11"/>
  <c r="M270" i="11"/>
  <c r="D270" i="11"/>
  <c r="W269" i="11"/>
  <c r="Q269" i="11"/>
  <c r="M269" i="11"/>
  <c r="D269" i="11"/>
  <c r="W268" i="11"/>
  <c r="Q268" i="11"/>
  <c r="M268" i="11"/>
  <c r="D268" i="11"/>
  <c r="W267" i="11"/>
  <c r="Q267" i="11"/>
  <c r="M267" i="11"/>
  <c r="D267" i="11"/>
  <c r="W266" i="11"/>
  <c r="Q266" i="11"/>
  <c r="M266" i="11"/>
  <c r="D266" i="11"/>
  <c r="W265" i="11"/>
  <c r="Q265" i="11"/>
  <c r="M265" i="11"/>
  <c r="D265" i="11"/>
  <c r="W264" i="11"/>
  <c r="Q264" i="11"/>
  <c r="M264" i="11"/>
  <c r="D264" i="11"/>
  <c r="W263" i="11"/>
  <c r="Q263" i="11"/>
  <c r="M263" i="11"/>
  <c r="D263" i="11"/>
  <c r="W262" i="11"/>
  <c r="Q262" i="11"/>
  <c r="M262" i="11"/>
  <c r="D262" i="11"/>
  <c r="W261" i="11"/>
  <c r="Q261" i="11"/>
  <c r="M261" i="11"/>
  <c r="D261" i="11"/>
  <c r="W260" i="11"/>
  <c r="Q260" i="11"/>
  <c r="M260" i="11"/>
  <c r="D260" i="11"/>
  <c r="W259" i="11"/>
  <c r="Q259" i="11"/>
  <c r="M259" i="11"/>
  <c r="D259" i="11"/>
  <c r="W258" i="11"/>
  <c r="Q258" i="11"/>
  <c r="M258" i="11"/>
  <c r="D258" i="11"/>
  <c r="W257" i="11"/>
  <c r="Q257" i="11"/>
  <c r="M257" i="11"/>
  <c r="D257" i="11"/>
  <c r="W256" i="11"/>
  <c r="Q256" i="11"/>
  <c r="M256" i="11"/>
  <c r="D256" i="11"/>
  <c r="W255" i="11"/>
  <c r="Q255" i="11"/>
  <c r="M255" i="11"/>
  <c r="D255" i="11"/>
  <c r="W254" i="11"/>
  <c r="Q254" i="11"/>
  <c r="M254" i="11"/>
  <c r="D254" i="11"/>
  <c r="W253" i="11"/>
  <c r="Q253" i="11"/>
  <c r="M253" i="11"/>
  <c r="D253" i="11"/>
  <c r="W252" i="11"/>
  <c r="Q252" i="11"/>
  <c r="M252" i="11"/>
  <c r="D252" i="11"/>
  <c r="W251" i="11"/>
  <c r="Q251" i="11"/>
  <c r="M251" i="11"/>
  <c r="D251" i="11"/>
  <c r="W250" i="11"/>
  <c r="Q250" i="11"/>
  <c r="M250" i="11"/>
  <c r="D250" i="11"/>
  <c r="W249" i="11"/>
  <c r="Q249" i="11"/>
  <c r="M249" i="11"/>
  <c r="D249" i="11"/>
  <c r="W248" i="11"/>
  <c r="Q248" i="11"/>
  <c r="M248" i="11"/>
  <c r="D248" i="11"/>
  <c r="W247" i="11"/>
  <c r="Q247" i="11"/>
  <c r="M247" i="11"/>
  <c r="D247" i="11"/>
  <c r="W246" i="11"/>
  <c r="Q246" i="11"/>
  <c r="M246" i="11"/>
  <c r="D246" i="11"/>
  <c r="W245" i="11"/>
  <c r="Q245" i="11"/>
  <c r="M245" i="11"/>
  <c r="D245" i="11"/>
  <c r="W244" i="11"/>
  <c r="Q244" i="11"/>
  <c r="M244" i="11"/>
  <c r="D244" i="11"/>
  <c r="W243" i="11"/>
  <c r="Q243" i="11"/>
  <c r="M243" i="11"/>
  <c r="D243" i="11"/>
  <c r="W242" i="11"/>
  <c r="Q242" i="11"/>
  <c r="M242" i="11"/>
  <c r="D242" i="11"/>
  <c r="W241" i="11"/>
  <c r="Q241" i="11"/>
  <c r="M241" i="11"/>
  <c r="D241" i="11"/>
  <c r="W240" i="11"/>
  <c r="Q240" i="11"/>
  <c r="M240" i="11"/>
  <c r="D240" i="11"/>
  <c r="W239" i="11"/>
  <c r="Q239" i="11"/>
  <c r="M239" i="11"/>
  <c r="D239" i="11"/>
  <c r="W238" i="11"/>
  <c r="Q238" i="11"/>
  <c r="M238" i="11"/>
  <c r="D238" i="11"/>
  <c r="W237" i="11"/>
  <c r="Q237" i="11"/>
  <c r="M237" i="11"/>
  <c r="D237" i="11"/>
  <c r="W236" i="11"/>
  <c r="Q236" i="11"/>
  <c r="M236" i="11"/>
  <c r="D236" i="11"/>
  <c r="W235" i="11"/>
  <c r="Q235" i="11"/>
  <c r="M235" i="11"/>
  <c r="D235" i="11"/>
  <c r="W234" i="11"/>
  <c r="Q234" i="11"/>
  <c r="M234" i="11"/>
  <c r="D234" i="11"/>
  <c r="W233" i="11"/>
  <c r="Q233" i="11"/>
  <c r="M233" i="11"/>
  <c r="D233" i="11"/>
  <c r="W232" i="11"/>
  <c r="Q232" i="11"/>
  <c r="M232" i="11"/>
  <c r="D232" i="11"/>
  <c r="W231" i="11"/>
  <c r="Q231" i="11"/>
  <c r="M231" i="11"/>
  <c r="D231" i="11"/>
  <c r="W230" i="11"/>
  <c r="Q230" i="11"/>
  <c r="M230" i="11"/>
  <c r="D230" i="11"/>
  <c r="W229" i="11"/>
  <c r="Q229" i="11"/>
  <c r="M229" i="11"/>
  <c r="D229" i="11"/>
  <c r="W228" i="11"/>
  <c r="Q228" i="11"/>
  <c r="M228" i="11"/>
  <c r="D228" i="11"/>
  <c r="W227" i="11"/>
  <c r="Q227" i="11"/>
  <c r="M227" i="11"/>
  <c r="D227" i="11"/>
  <c r="W226" i="11"/>
  <c r="Q226" i="11"/>
  <c r="M226" i="11"/>
  <c r="D226" i="11"/>
  <c r="W225" i="11"/>
  <c r="Q225" i="11"/>
  <c r="M225" i="11"/>
  <c r="D225" i="11"/>
  <c r="W224" i="11"/>
  <c r="Q224" i="11"/>
  <c r="M224" i="11"/>
  <c r="D224" i="11"/>
  <c r="W223" i="11"/>
  <c r="Q223" i="11"/>
  <c r="M223" i="11"/>
  <c r="D223" i="11"/>
  <c r="W222" i="11"/>
  <c r="Q222" i="11"/>
  <c r="M222" i="11"/>
  <c r="D222" i="11"/>
  <c r="W221" i="11"/>
  <c r="Q221" i="11"/>
  <c r="M221" i="11"/>
  <c r="D221" i="11"/>
  <c r="W220" i="11"/>
  <c r="Q220" i="11"/>
  <c r="M220" i="11"/>
  <c r="D220" i="11"/>
  <c r="W219" i="11"/>
  <c r="Q219" i="11"/>
  <c r="M219" i="11"/>
  <c r="D219" i="11"/>
  <c r="W218" i="11"/>
  <c r="Q218" i="11"/>
  <c r="M218" i="11"/>
  <c r="D218" i="11"/>
  <c r="W217" i="11"/>
  <c r="Q217" i="11"/>
  <c r="M217" i="11"/>
  <c r="D217" i="11"/>
  <c r="W216" i="11"/>
  <c r="Q216" i="11"/>
  <c r="M216" i="11"/>
  <c r="D216" i="11"/>
  <c r="W215" i="11"/>
  <c r="Q215" i="11"/>
  <c r="M215" i="11"/>
  <c r="D215" i="11"/>
  <c r="W214" i="11"/>
  <c r="Q214" i="11"/>
  <c r="M214" i="11"/>
  <c r="D214" i="11"/>
  <c r="W213" i="11"/>
  <c r="Q213" i="11"/>
  <c r="M213" i="11"/>
  <c r="D213" i="11"/>
  <c r="W212" i="11"/>
  <c r="Q212" i="11"/>
  <c r="M212" i="11"/>
  <c r="D212" i="11"/>
  <c r="W211" i="11"/>
  <c r="Q211" i="11"/>
  <c r="M211" i="11"/>
  <c r="D211" i="11"/>
  <c r="W210" i="11"/>
  <c r="Q210" i="11"/>
  <c r="M210" i="11"/>
  <c r="D210" i="11"/>
  <c r="W209" i="11"/>
  <c r="Q209" i="11"/>
  <c r="M209" i="11"/>
  <c r="D209" i="11"/>
  <c r="W208" i="11"/>
  <c r="Q208" i="11"/>
  <c r="M208" i="11"/>
  <c r="D208" i="11"/>
  <c r="W207" i="11"/>
  <c r="Q207" i="11"/>
  <c r="M207" i="11"/>
  <c r="D207" i="11"/>
  <c r="W206" i="11"/>
  <c r="Q206" i="11"/>
  <c r="M206" i="11"/>
  <c r="D206" i="11"/>
  <c r="W205" i="11"/>
  <c r="Q205" i="11"/>
  <c r="M205" i="11"/>
  <c r="D205" i="11"/>
  <c r="W204" i="11"/>
  <c r="Q204" i="11"/>
  <c r="M204" i="11"/>
  <c r="D204" i="11"/>
  <c r="W203" i="11"/>
  <c r="Q203" i="11"/>
  <c r="M203" i="11"/>
  <c r="D203" i="11"/>
  <c r="W202" i="11"/>
  <c r="Q202" i="11"/>
  <c r="M202" i="11"/>
  <c r="D202" i="11"/>
  <c r="W201" i="11"/>
  <c r="Q201" i="11"/>
  <c r="M201" i="11"/>
  <c r="D201" i="11"/>
  <c r="W200" i="11"/>
  <c r="Q200" i="11"/>
  <c r="M200" i="11"/>
  <c r="D200" i="11"/>
  <c r="W199" i="11"/>
  <c r="Q199" i="11"/>
  <c r="M199" i="11"/>
  <c r="D199" i="11"/>
  <c r="W198" i="11"/>
  <c r="Q198" i="11"/>
  <c r="M198" i="11"/>
  <c r="D198" i="11"/>
  <c r="W197" i="11"/>
  <c r="Q197" i="11"/>
  <c r="M197" i="11"/>
  <c r="D197" i="11"/>
  <c r="W196" i="11"/>
  <c r="Q196" i="11"/>
  <c r="M196" i="11"/>
  <c r="D196" i="11"/>
  <c r="W195" i="11"/>
  <c r="Q195" i="11"/>
  <c r="M195" i="11"/>
  <c r="D195" i="11"/>
  <c r="W194" i="11"/>
  <c r="Q194" i="11"/>
  <c r="M194" i="11"/>
  <c r="D194" i="11"/>
  <c r="W193" i="11"/>
  <c r="Q193" i="11"/>
  <c r="M193" i="11"/>
  <c r="D193" i="11"/>
  <c r="W192" i="11"/>
  <c r="Q192" i="11"/>
  <c r="M192" i="11"/>
  <c r="D192" i="11"/>
  <c r="W191" i="11"/>
  <c r="Q191" i="11"/>
  <c r="M191" i="11"/>
  <c r="D191" i="11"/>
  <c r="W190" i="11"/>
  <c r="Q190" i="11"/>
  <c r="M190" i="11"/>
  <c r="D190" i="11"/>
  <c r="W189" i="11"/>
  <c r="Q189" i="11"/>
  <c r="M189" i="11"/>
  <c r="D189" i="11"/>
  <c r="W188" i="11"/>
  <c r="Q188" i="11"/>
  <c r="M188" i="11"/>
  <c r="D188" i="11"/>
  <c r="W187" i="11"/>
  <c r="Q187" i="11"/>
  <c r="M187" i="11"/>
  <c r="D187" i="11"/>
  <c r="W186" i="11"/>
  <c r="Q186" i="11"/>
  <c r="M186" i="11"/>
  <c r="D186" i="11"/>
  <c r="W185" i="11"/>
  <c r="Q185" i="11"/>
  <c r="M185" i="11"/>
  <c r="D185" i="11"/>
  <c r="W184" i="11"/>
  <c r="Q184" i="11"/>
  <c r="M184" i="11"/>
  <c r="D184" i="11"/>
  <c r="W183" i="11"/>
  <c r="Q183" i="11"/>
  <c r="M183" i="11"/>
  <c r="D183" i="11"/>
  <c r="W182" i="11"/>
  <c r="Q182" i="11"/>
  <c r="M182" i="11"/>
  <c r="D182" i="11"/>
  <c r="W181" i="11"/>
  <c r="Q181" i="11"/>
  <c r="M181" i="11"/>
  <c r="D181" i="11"/>
  <c r="W180" i="11"/>
  <c r="Q180" i="11"/>
  <c r="M180" i="11"/>
  <c r="D180" i="11"/>
  <c r="W179" i="11"/>
  <c r="Q179" i="11"/>
  <c r="M179" i="11"/>
  <c r="D179" i="11"/>
  <c r="W178" i="11"/>
  <c r="Q178" i="11"/>
  <c r="M178" i="11"/>
  <c r="D178" i="11"/>
  <c r="W177" i="11"/>
  <c r="Q177" i="11"/>
  <c r="M177" i="11"/>
  <c r="D177" i="11"/>
  <c r="W176" i="11"/>
  <c r="Q176" i="11"/>
  <c r="M176" i="11"/>
  <c r="D176" i="11"/>
  <c r="W175" i="11"/>
  <c r="Q175" i="11"/>
  <c r="M175" i="11"/>
  <c r="D175" i="11"/>
  <c r="W174" i="11"/>
  <c r="Q174" i="11"/>
  <c r="M174" i="11"/>
  <c r="D174" i="11"/>
  <c r="W173" i="11"/>
  <c r="Q173" i="11"/>
  <c r="M173" i="11"/>
  <c r="D173" i="11"/>
  <c r="W172" i="11"/>
  <c r="Q172" i="11"/>
  <c r="M172" i="11"/>
  <c r="D172" i="11"/>
  <c r="W171" i="11"/>
  <c r="Q171" i="11"/>
  <c r="M171" i="11"/>
  <c r="D171" i="11"/>
  <c r="W170" i="11"/>
  <c r="Q170" i="11"/>
  <c r="M170" i="11"/>
  <c r="D170" i="11"/>
  <c r="W169" i="11"/>
  <c r="Q169" i="11"/>
  <c r="M169" i="11"/>
  <c r="D169" i="11"/>
  <c r="W168" i="11"/>
  <c r="Q168" i="11"/>
  <c r="M168" i="11"/>
  <c r="D168" i="11"/>
  <c r="W167" i="11"/>
  <c r="Q167" i="11"/>
  <c r="M167" i="11"/>
  <c r="D167" i="11"/>
  <c r="W166" i="11"/>
  <c r="Q166" i="11"/>
  <c r="M166" i="11"/>
  <c r="D166" i="11"/>
  <c r="W165" i="11"/>
  <c r="Q165" i="11"/>
  <c r="M165" i="11"/>
  <c r="D165" i="11"/>
  <c r="W164" i="11"/>
  <c r="Q164" i="11"/>
  <c r="M164" i="11"/>
  <c r="D164" i="11"/>
  <c r="W163" i="11"/>
  <c r="Q163" i="11"/>
  <c r="M163" i="11"/>
  <c r="D163" i="11"/>
  <c r="W162" i="11"/>
  <c r="Q162" i="11"/>
  <c r="M162" i="11"/>
  <c r="D162" i="11"/>
  <c r="W161" i="11"/>
  <c r="Q161" i="11"/>
  <c r="M161" i="11"/>
  <c r="D161" i="11"/>
  <c r="W160" i="11"/>
  <c r="Q160" i="11"/>
  <c r="M160" i="11"/>
  <c r="D160" i="11"/>
  <c r="W159" i="11"/>
  <c r="Q159" i="11"/>
  <c r="M159" i="11"/>
  <c r="D159" i="11"/>
  <c r="W158" i="11"/>
  <c r="Q158" i="11"/>
  <c r="M158" i="11"/>
  <c r="D158" i="11"/>
  <c r="W157" i="11"/>
  <c r="Q157" i="11"/>
  <c r="M157" i="11"/>
  <c r="D157" i="11"/>
  <c r="W156" i="11"/>
  <c r="Q156" i="11"/>
  <c r="M156" i="11"/>
  <c r="D156" i="11"/>
  <c r="W155" i="11"/>
  <c r="Q155" i="11"/>
  <c r="M155" i="11"/>
  <c r="D155" i="11"/>
  <c r="W154" i="11"/>
  <c r="Q154" i="11"/>
  <c r="M154" i="11"/>
  <c r="D154" i="11"/>
  <c r="W153" i="11"/>
  <c r="Q153" i="11"/>
  <c r="M153" i="11"/>
  <c r="D153" i="11"/>
  <c r="W152" i="11"/>
  <c r="Q152" i="11"/>
  <c r="M152" i="11"/>
  <c r="D152" i="11"/>
  <c r="W151" i="11"/>
  <c r="Q151" i="11"/>
  <c r="M151" i="11"/>
  <c r="D151" i="11"/>
  <c r="W150" i="11"/>
  <c r="Q150" i="11"/>
  <c r="M150" i="11"/>
  <c r="D150" i="11"/>
  <c r="W149" i="11"/>
  <c r="Q149" i="11"/>
  <c r="M149" i="11"/>
  <c r="D149" i="11"/>
  <c r="W148" i="11"/>
  <c r="Q148" i="11"/>
  <c r="M148" i="11"/>
  <c r="D148" i="11"/>
  <c r="W147" i="11"/>
  <c r="Q147" i="11"/>
  <c r="M147" i="11"/>
  <c r="D147" i="11"/>
  <c r="W146" i="11"/>
  <c r="Q146" i="11"/>
  <c r="M146" i="11"/>
  <c r="D146" i="11"/>
  <c r="W145" i="11"/>
  <c r="Q145" i="11"/>
  <c r="M145" i="11"/>
  <c r="D145" i="11"/>
  <c r="W144" i="11"/>
  <c r="Q144" i="11"/>
  <c r="M144" i="11"/>
  <c r="D144" i="11"/>
  <c r="W143" i="11"/>
  <c r="Q143" i="11"/>
  <c r="M143" i="11"/>
  <c r="D143" i="11"/>
  <c r="W142" i="11"/>
  <c r="Q142" i="11"/>
  <c r="M142" i="11"/>
  <c r="D142" i="11"/>
  <c r="W141" i="11"/>
  <c r="Q141" i="11"/>
  <c r="M141" i="11"/>
  <c r="D141" i="11"/>
  <c r="W140" i="11"/>
  <c r="Q140" i="11"/>
  <c r="M140" i="11"/>
  <c r="D140" i="11"/>
  <c r="W139" i="11"/>
  <c r="Q139" i="11"/>
  <c r="M139" i="11"/>
  <c r="D139" i="11"/>
  <c r="W138" i="11"/>
  <c r="Q138" i="11"/>
  <c r="M138" i="11"/>
  <c r="D138" i="11"/>
  <c r="W137" i="11"/>
  <c r="Q137" i="11"/>
  <c r="M137" i="11"/>
  <c r="D137" i="11"/>
  <c r="W136" i="11"/>
  <c r="Q136" i="11"/>
  <c r="M136" i="11"/>
  <c r="D136" i="11"/>
  <c r="W135" i="11"/>
  <c r="Q135" i="11"/>
  <c r="M135" i="11"/>
  <c r="D135" i="11"/>
  <c r="W134" i="11"/>
  <c r="Q134" i="11"/>
  <c r="M134" i="11"/>
  <c r="D134" i="11"/>
  <c r="W133" i="11"/>
  <c r="Q133" i="11"/>
  <c r="M133" i="11"/>
  <c r="D133" i="11"/>
  <c r="W132" i="11"/>
  <c r="Q132" i="11"/>
  <c r="M132" i="11"/>
  <c r="D132" i="11"/>
  <c r="W131" i="11"/>
  <c r="Q131" i="11"/>
  <c r="M131" i="11"/>
  <c r="D131" i="11"/>
  <c r="W130" i="11"/>
  <c r="Q130" i="11"/>
  <c r="M130" i="11"/>
  <c r="D130" i="11"/>
  <c r="W129" i="11"/>
  <c r="Q129" i="11"/>
  <c r="M129" i="11"/>
  <c r="D129" i="11"/>
  <c r="W128" i="11"/>
  <c r="Q128" i="11"/>
  <c r="M128" i="11"/>
  <c r="D128" i="11"/>
  <c r="W127" i="11"/>
  <c r="Q127" i="11"/>
  <c r="M127" i="11"/>
  <c r="D127" i="11"/>
  <c r="W126" i="11"/>
  <c r="Q126" i="11"/>
  <c r="M126" i="11"/>
  <c r="D126" i="11"/>
  <c r="W125" i="11"/>
  <c r="Q125" i="11"/>
  <c r="M125" i="11"/>
  <c r="D125" i="11"/>
  <c r="W124" i="11"/>
  <c r="Q124" i="11"/>
  <c r="M124" i="11"/>
  <c r="D124" i="11"/>
  <c r="W123" i="11"/>
  <c r="Q123" i="11"/>
  <c r="M123" i="11"/>
  <c r="D123" i="11"/>
  <c r="W122" i="11"/>
  <c r="Q122" i="11"/>
  <c r="M122" i="11"/>
  <c r="D122" i="11"/>
  <c r="W121" i="11"/>
  <c r="Q121" i="11"/>
  <c r="M121" i="11"/>
  <c r="D121" i="11"/>
  <c r="W120" i="11"/>
  <c r="Q120" i="11"/>
  <c r="M120" i="11"/>
  <c r="D120" i="11"/>
  <c r="W119" i="11"/>
  <c r="Q119" i="11"/>
  <c r="M119" i="11"/>
  <c r="D119" i="11"/>
  <c r="W118" i="11"/>
  <c r="Q118" i="11"/>
  <c r="M118" i="11"/>
  <c r="D118" i="11"/>
  <c r="W117" i="11"/>
  <c r="Q117" i="11"/>
  <c r="M117" i="11"/>
  <c r="D117" i="11"/>
  <c r="W116" i="11"/>
  <c r="Q116" i="11"/>
  <c r="M116" i="11"/>
  <c r="D116" i="11"/>
  <c r="W115" i="11"/>
  <c r="Q115" i="11"/>
  <c r="M115" i="11"/>
  <c r="D115" i="11"/>
  <c r="W114" i="11"/>
  <c r="Q114" i="11"/>
  <c r="M114" i="11"/>
  <c r="D114" i="11"/>
  <c r="W113" i="11"/>
  <c r="Q113" i="11"/>
  <c r="M113" i="11"/>
  <c r="D113" i="11"/>
  <c r="W112" i="11"/>
  <c r="Q112" i="11"/>
  <c r="M112" i="11"/>
  <c r="D112" i="11"/>
  <c r="W111" i="11"/>
  <c r="Q111" i="11"/>
  <c r="M111" i="11"/>
  <c r="D111" i="11"/>
  <c r="W110" i="11"/>
  <c r="Q110" i="11"/>
  <c r="M110" i="11"/>
  <c r="D110" i="11"/>
  <c r="W109" i="11"/>
  <c r="Q109" i="11"/>
  <c r="M109" i="11"/>
  <c r="D109" i="11"/>
  <c r="W108" i="11"/>
  <c r="Q108" i="11"/>
  <c r="M108" i="11"/>
  <c r="D108" i="11"/>
  <c r="W107" i="11"/>
  <c r="Q107" i="11"/>
  <c r="M107" i="11"/>
  <c r="D107" i="11"/>
  <c r="W106" i="11"/>
  <c r="Q106" i="11"/>
  <c r="M106" i="11"/>
  <c r="D106" i="11"/>
  <c r="W105" i="11"/>
  <c r="Q105" i="11"/>
  <c r="M105" i="11"/>
  <c r="D105" i="11"/>
  <c r="W104" i="11"/>
  <c r="Q104" i="11"/>
  <c r="M104" i="11"/>
  <c r="D104" i="11"/>
  <c r="W103" i="11"/>
  <c r="Q103" i="11"/>
  <c r="M103" i="11"/>
  <c r="D103" i="11"/>
  <c r="W102" i="11"/>
  <c r="Q102" i="11"/>
  <c r="M102" i="11"/>
  <c r="D102" i="11"/>
  <c r="W101" i="11"/>
  <c r="Q101" i="11"/>
  <c r="M101" i="11"/>
  <c r="D101" i="11"/>
  <c r="W100" i="11"/>
  <c r="Q100" i="11"/>
  <c r="M100" i="11"/>
  <c r="D100" i="11"/>
  <c r="W99" i="11"/>
  <c r="Q99" i="11"/>
  <c r="M99" i="11"/>
  <c r="D99" i="11"/>
  <c r="W98" i="11"/>
  <c r="Q98" i="11"/>
  <c r="M98" i="11"/>
  <c r="D98" i="11"/>
  <c r="W97" i="11"/>
  <c r="Q97" i="11"/>
  <c r="M97" i="11"/>
  <c r="D97" i="11"/>
  <c r="W96" i="11"/>
  <c r="Q96" i="11"/>
  <c r="M96" i="11"/>
  <c r="D96" i="11"/>
  <c r="W95" i="11"/>
  <c r="Q95" i="11"/>
  <c r="M95" i="11"/>
  <c r="D95" i="11"/>
  <c r="W94" i="11"/>
  <c r="Q94" i="11"/>
  <c r="M94" i="11"/>
  <c r="D94" i="11"/>
  <c r="W93" i="11"/>
  <c r="Q93" i="11"/>
  <c r="M93" i="11"/>
  <c r="D93" i="11"/>
  <c r="W92" i="11"/>
  <c r="Q92" i="11"/>
  <c r="M92" i="11"/>
  <c r="D92" i="11"/>
  <c r="W91" i="11"/>
  <c r="Q91" i="11"/>
  <c r="M91" i="11"/>
  <c r="D91" i="11"/>
  <c r="W90" i="11"/>
  <c r="Q90" i="11"/>
  <c r="M90" i="11"/>
  <c r="D90" i="11"/>
  <c r="W89" i="11"/>
  <c r="Q89" i="11"/>
  <c r="M89" i="11"/>
  <c r="D89" i="11"/>
  <c r="W88" i="11"/>
  <c r="Q88" i="11"/>
  <c r="M88" i="11"/>
  <c r="D88" i="11"/>
  <c r="W87" i="11"/>
  <c r="Q87" i="11"/>
  <c r="M87" i="11"/>
  <c r="D87" i="11"/>
  <c r="W86" i="11"/>
  <c r="Q86" i="11"/>
  <c r="M86" i="11"/>
  <c r="D86" i="11"/>
  <c r="W85" i="11"/>
  <c r="Q85" i="11"/>
  <c r="M85" i="11"/>
  <c r="D85" i="11"/>
  <c r="W84" i="11"/>
  <c r="Q84" i="11"/>
  <c r="M84" i="11"/>
  <c r="D84" i="11"/>
  <c r="W83" i="11"/>
  <c r="Q83" i="11"/>
  <c r="M83" i="11"/>
  <c r="D83" i="11"/>
  <c r="W82" i="11"/>
  <c r="Q82" i="11"/>
  <c r="M82" i="11"/>
  <c r="D82" i="11"/>
  <c r="W81" i="11"/>
  <c r="Q81" i="11"/>
  <c r="M81" i="11"/>
  <c r="D81" i="11"/>
  <c r="W80" i="11"/>
  <c r="Q80" i="11"/>
  <c r="M80" i="11"/>
  <c r="D80" i="11"/>
  <c r="W79" i="11"/>
  <c r="Q79" i="11"/>
  <c r="M79" i="11"/>
  <c r="D79" i="11"/>
  <c r="W78" i="11"/>
  <c r="Q78" i="11"/>
  <c r="M78" i="11"/>
  <c r="D78" i="11"/>
  <c r="W77" i="11"/>
  <c r="Q77" i="11"/>
  <c r="M77" i="11"/>
  <c r="D77" i="11"/>
  <c r="W76" i="11"/>
  <c r="Q76" i="11"/>
  <c r="M76" i="11"/>
  <c r="D76" i="11"/>
  <c r="W75" i="11"/>
  <c r="Q75" i="11"/>
  <c r="M75" i="11"/>
  <c r="D75" i="11"/>
  <c r="W74" i="11"/>
  <c r="Q74" i="11"/>
  <c r="M74" i="11"/>
  <c r="D74" i="11"/>
  <c r="W73" i="11"/>
  <c r="Q73" i="11"/>
  <c r="M73" i="11"/>
  <c r="D73" i="11"/>
  <c r="W72" i="11"/>
  <c r="Q72" i="11"/>
  <c r="M72" i="11"/>
  <c r="D72" i="11"/>
  <c r="W71" i="11"/>
  <c r="Q71" i="11"/>
  <c r="M71" i="11"/>
  <c r="D71" i="11"/>
  <c r="W70" i="11"/>
  <c r="Q70" i="11"/>
  <c r="M70" i="11"/>
  <c r="D70" i="11"/>
  <c r="W69" i="11"/>
  <c r="Q69" i="11"/>
  <c r="M69" i="11"/>
  <c r="D69" i="11"/>
  <c r="W68" i="11"/>
  <c r="Q68" i="11"/>
  <c r="M68" i="11"/>
  <c r="D68" i="11"/>
  <c r="W67" i="11"/>
  <c r="Q67" i="11"/>
  <c r="M67" i="11"/>
  <c r="D67" i="11"/>
  <c r="W66" i="11"/>
  <c r="Q66" i="11"/>
  <c r="M66" i="11"/>
  <c r="D66" i="11"/>
  <c r="W65" i="11"/>
  <c r="Q65" i="11"/>
  <c r="M65" i="11"/>
  <c r="D65" i="11"/>
  <c r="W64" i="11"/>
  <c r="Q64" i="11"/>
  <c r="M64" i="11"/>
  <c r="D64" i="11"/>
  <c r="W63" i="11"/>
  <c r="Q63" i="11"/>
  <c r="M63" i="11"/>
  <c r="D63" i="11"/>
  <c r="W62" i="11"/>
  <c r="Q62" i="11"/>
  <c r="M62" i="11"/>
  <c r="D62" i="11"/>
  <c r="W61" i="11"/>
  <c r="Q61" i="11"/>
  <c r="M61" i="11"/>
  <c r="D61" i="11"/>
  <c r="W60" i="11"/>
  <c r="Q60" i="11"/>
  <c r="M60" i="11"/>
  <c r="D60" i="11"/>
  <c r="W59" i="11"/>
  <c r="Q59" i="11"/>
  <c r="M59" i="11"/>
  <c r="D59" i="11"/>
  <c r="W58" i="11"/>
  <c r="Q58" i="11"/>
  <c r="M58" i="11"/>
  <c r="D58" i="11"/>
  <c r="W57" i="11"/>
  <c r="Q57" i="11"/>
  <c r="M57" i="11"/>
  <c r="D57" i="11"/>
  <c r="W56" i="11"/>
  <c r="Q56" i="11"/>
  <c r="M56" i="11"/>
  <c r="D56" i="11"/>
  <c r="W55" i="11"/>
  <c r="Q55" i="11"/>
  <c r="M55" i="11"/>
  <c r="D55" i="11"/>
  <c r="W54" i="11"/>
  <c r="Q54" i="11"/>
  <c r="M54" i="11"/>
  <c r="D54" i="11"/>
  <c r="W53" i="11"/>
  <c r="Q53" i="11"/>
  <c r="M53" i="11"/>
  <c r="D53" i="11"/>
  <c r="W52" i="11"/>
  <c r="Q52" i="11"/>
  <c r="M52" i="11"/>
  <c r="D52" i="11"/>
  <c r="W51" i="11"/>
  <c r="Q51" i="11"/>
  <c r="M51" i="11"/>
  <c r="D51" i="11"/>
  <c r="W50" i="11"/>
  <c r="Q50" i="11"/>
  <c r="M50" i="11"/>
  <c r="D50" i="11"/>
  <c r="W49" i="11"/>
  <c r="Q49" i="11"/>
  <c r="M49" i="11"/>
  <c r="D49" i="11"/>
  <c r="W48" i="11"/>
  <c r="Q48" i="11"/>
  <c r="M48" i="11"/>
  <c r="D48" i="11"/>
  <c r="W47" i="11"/>
  <c r="Q47" i="11"/>
  <c r="M47" i="11"/>
  <c r="D47" i="11"/>
  <c r="W46" i="11"/>
  <c r="Q46" i="11"/>
  <c r="M46" i="11"/>
  <c r="D46" i="11"/>
  <c r="W45" i="11"/>
  <c r="Q45" i="11"/>
  <c r="M45" i="11"/>
  <c r="D45" i="11"/>
  <c r="W44" i="11"/>
  <c r="Q44" i="11"/>
  <c r="M44" i="11"/>
  <c r="D44" i="11"/>
  <c r="W43" i="11"/>
  <c r="Q43" i="11"/>
  <c r="M43" i="11"/>
  <c r="D43" i="11"/>
  <c r="W42" i="11"/>
  <c r="Q42" i="11"/>
  <c r="M42" i="11"/>
  <c r="D42" i="11"/>
  <c r="W41" i="11"/>
  <c r="Q41" i="11"/>
  <c r="M41" i="11"/>
  <c r="D41" i="11"/>
  <c r="W40" i="11"/>
  <c r="Q40" i="11"/>
  <c r="M40" i="11"/>
  <c r="D40" i="11"/>
  <c r="W39" i="11"/>
  <c r="Q39" i="11"/>
  <c r="M39" i="11"/>
  <c r="D39" i="11"/>
  <c r="W38" i="11"/>
  <c r="Q38" i="11"/>
  <c r="M38" i="11"/>
  <c r="D38" i="11"/>
  <c r="W37" i="11"/>
  <c r="Q37" i="11"/>
  <c r="M37" i="11"/>
  <c r="D37" i="11"/>
  <c r="W36" i="11"/>
  <c r="Q36" i="11"/>
  <c r="M36" i="11"/>
  <c r="D36" i="11"/>
  <c r="W35" i="11"/>
  <c r="Q35" i="11"/>
  <c r="M35" i="11"/>
  <c r="D35" i="11"/>
  <c r="W34" i="11"/>
  <c r="Q34" i="11"/>
  <c r="M34" i="11"/>
  <c r="D34" i="11"/>
  <c r="W33" i="11"/>
  <c r="Q33" i="11"/>
  <c r="M33" i="11"/>
  <c r="D33" i="11"/>
  <c r="W32" i="11"/>
  <c r="Q32" i="11"/>
  <c r="M32" i="11"/>
  <c r="D32" i="11"/>
  <c r="W31" i="11"/>
  <c r="Q31" i="11"/>
  <c r="M31" i="11"/>
  <c r="D31" i="11"/>
  <c r="W30" i="11"/>
  <c r="Q30" i="11"/>
  <c r="M30" i="11"/>
  <c r="D30" i="11"/>
  <c r="W29" i="11"/>
  <c r="Q29" i="11"/>
  <c r="M29" i="11"/>
  <c r="D29" i="11"/>
  <c r="W28" i="11"/>
  <c r="Q28" i="11"/>
  <c r="M28" i="11"/>
  <c r="D28" i="11"/>
  <c r="W27" i="11"/>
  <c r="Q27" i="11"/>
  <c r="M27" i="11"/>
  <c r="D27" i="11"/>
  <c r="W26" i="11"/>
  <c r="Q26" i="11"/>
  <c r="M26" i="11"/>
  <c r="D26" i="11"/>
  <c r="W25" i="11"/>
  <c r="Q25" i="11"/>
  <c r="M25" i="11"/>
  <c r="D25" i="11"/>
  <c r="W24" i="11"/>
  <c r="Q24" i="11"/>
  <c r="M24" i="11"/>
  <c r="D24" i="11"/>
  <c r="W23" i="11"/>
  <c r="Q23" i="11"/>
  <c r="M23" i="11"/>
  <c r="D23" i="11"/>
  <c r="W22" i="11"/>
  <c r="Q22" i="11"/>
  <c r="M22" i="11"/>
  <c r="D22" i="11"/>
  <c r="W21" i="11"/>
  <c r="Q21" i="11"/>
  <c r="M21" i="11"/>
  <c r="D21" i="11"/>
  <c r="W20" i="11"/>
  <c r="Q20" i="11"/>
  <c r="M20" i="11"/>
  <c r="D20" i="11"/>
  <c r="W19" i="11"/>
  <c r="Q19" i="11"/>
  <c r="M19" i="11"/>
  <c r="D19" i="11"/>
  <c r="W18" i="11"/>
  <c r="Q18" i="11"/>
  <c r="M18" i="11"/>
  <c r="D18" i="11"/>
  <c r="C14" i="11"/>
  <c r="B13" i="11"/>
  <c r="X390" i="11"/>
  <c r="W16" i="11" l="1"/>
  <c r="E13" i="11"/>
  <c r="Y10" i="5" l="1"/>
  <c r="Y12" i="5"/>
  <c r="Y14" i="5"/>
  <c r="C2" i="12"/>
  <c r="B2" i="12"/>
  <c r="Y390" i="11"/>
  <c r="D192" i="8" l="1"/>
  <c r="D191" i="8"/>
  <c r="X193" i="11"/>
  <c r="X219" i="11"/>
  <c r="X22" i="11"/>
  <c r="X396" i="11"/>
  <c r="X438" i="11"/>
  <c r="X52" i="11"/>
  <c r="X449" i="11"/>
  <c r="X452" i="11"/>
  <c r="X35" i="11"/>
  <c r="X255" i="11"/>
  <c r="X267" i="11"/>
  <c r="X21" i="11"/>
  <c r="X81" i="11"/>
  <c r="X20" i="11"/>
  <c r="X363" i="11"/>
  <c r="X134" i="11"/>
  <c r="X71" i="11"/>
  <c r="X113" i="11"/>
  <c r="X304" i="11"/>
  <c r="X439" i="11"/>
  <c r="X426" i="11"/>
  <c r="X88" i="11"/>
  <c r="X83" i="11"/>
  <c r="X110" i="11"/>
  <c r="X131" i="11"/>
  <c r="X448" i="11"/>
  <c r="X203" i="11"/>
  <c r="X228" i="11"/>
  <c r="X143" i="11"/>
  <c r="X402" i="11"/>
  <c r="X96" i="11"/>
  <c r="X245" i="11"/>
  <c r="X132" i="11"/>
  <c r="X285" i="11"/>
  <c r="X264" i="11"/>
  <c r="X397" i="11"/>
  <c r="X403" i="11"/>
  <c r="X159" i="11"/>
  <c r="X416" i="11"/>
  <c r="X136" i="11"/>
  <c r="X251" i="11"/>
  <c r="X46" i="11"/>
  <c r="X213" i="11"/>
  <c r="X278" i="11"/>
  <c r="X308" i="11"/>
  <c r="X205" i="11"/>
  <c r="X423" i="11"/>
  <c r="X120" i="11"/>
  <c r="X50" i="11"/>
  <c r="X62" i="11"/>
  <c r="X212" i="11"/>
  <c r="X210" i="11"/>
  <c r="X77" i="11"/>
  <c r="X414" i="11"/>
  <c r="X368" i="11"/>
  <c r="X315" i="11"/>
  <c r="X79" i="11"/>
  <c r="X89" i="11"/>
  <c r="X318" i="11"/>
  <c r="X192" i="11"/>
  <c r="X28" i="11"/>
  <c r="X214" i="11"/>
  <c r="X47" i="11"/>
  <c r="X225" i="11"/>
  <c r="X173" i="11"/>
  <c r="X405" i="11"/>
  <c r="X179" i="11"/>
  <c r="X140" i="11"/>
  <c r="X327" i="11"/>
  <c r="X222" i="11"/>
  <c r="X386" i="11"/>
  <c r="X182" i="11"/>
  <c r="X99" i="11"/>
  <c r="X226" i="11"/>
  <c r="X74" i="11"/>
  <c r="X38" i="11"/>
  <c r="X417" i="11"/>
  <c r="X254" i="11"/>
  <c r="X49" i="11"/>
  <c r="X330" i="11"/>
  <c r="X18" i="11"/>
  <c r="X41" i="11"/>
  <c r="X243" i="11"/>
  <c r="X375" i="11"/>
  <c r="X440" i="11"/>
  <c r="X202" i="11"/>
  <c r="X432" i="11"/>
  <c r="X45" i="11"/>
  <c r="X378" i="11"/>
  <c r="X447" i="11"/>
  <c r="X151" i="11"/>
  <c r="X307" i="11"/>
  <c r="X161" i="11"/>
  <c r="X276" i="11"/>
  <c r="X364" i="11"/>
  <c r="X94" i="11"/>
  <c r="X336" i="11"/>
  <c r="X446" i="11"/>
  <c r="X139" i="11"/>
  <c r="X284" i="11"/>
  <c r="X371" i="11"/>
  <c r="X19" i="11"/>
  <c r="X164" i="11"/>
  <c r="X380" i="11"/>
  <c r="X291" i="11"/>
  <c r="X343" i="11"/>
  <c r="X263" i="11"/>
  <c r="X223" i="11"/>
  <c r="X309" i="11"/>
  <c r="X102" i="11"/>
  <c r="X323" i="11"/>
  <c r="X357" i="11"/>
  <c r="X353" i="11"/>
  <c r="X30" i="11"/>
  <c r="X167" i="11"/>
  <c r="X370" i="11"/>
  <c r="X206" i="11"/>
  <c r="X117" i="11"/>
  <c r="X280" i="11"/>
  <c r="X56" i="11"/>
  <c r="X332" i="11"/>
  <c r="X54" i="11"/>
  <c r="X121" i="11"/>
  <c r="X108" i="11"/>
  <c r="X333" i="11"/>
  <c r="X253" i="11"/>
  <c r="X32" i="11"/>
  <c r="X91" i="11"/>
  <c r="X376" i="11"/>
  <c r="X359" i="11"/>
  <c r="X109" i="11"/>
  <c r="X289" i="11"/>
  <c r="X169" i="11"/>
  <c r="X369" i="11"/>
  <c r="X234" i="11"/>
  <c r="X437" i="11"/>
  <c r="X316" i="11"/>
  <c r="X75" i="11"/>
  <c r="X374" i="11"/>
  <c r="X293" i="11"/>
  <c r="X297" i="11"/>
  <c r="X119" i="11"/>
  <c r="X283" i="11"/>
  <c r="X172" i="11"/>
  <c r="X55" i="11"/>
  <c r="X274" i="11"/>
  <c r="X36" i="11"/>
  <c r="X24" i="11"/>
  <c r="X442" i="11"/>
  <c r="X242" i="11"/>
  <c r="X160" i="11"/>
  <c r="X240" i="11"/>
  <c r="X335" i="11"/>
  <c r="X313" i="11"/>
  <c r="X64" i="11"/>
  <c r="X431" i="11"/>
  <c r="X155" i="11"/>
  <c r="X407" i="11"/>
  <c r="X420" i="11"/>
  <c r="X384" i="11"/>
  <c r="X115" i="11"/>
  <c r="X150" i="11"/>
  <c r="X27" i="11"/>
  <c r="X320" i="11"/>
  <c r="X31" i="11"/>
  <c r="X312" i="11"/>
  <c r="X350" i="11"/>
  <c r="X220" i="11"/>
  <c r="X400" i="11"/>
  <c r="X130" i="11"/>
  <c r="X128" i="11"/>
  <c r="X111" i="11"/>
  <c r="X389" i="11"/>
  <c r="X306" i="11"/>
  <c r="X216" i="11"/>
  <c r="X395" i="11"/>
  <c r="X277" i="11"/>
  <c r="X361" i="11"/>
  <c r="X191" i="11"/>
  <c r="X157" i="11"/>
  <c r="X288" i="11"/>
  <c r="X404" i="11"/>
  <c r="X244" i="11"/>
  <c r="X348" i="11"/>
  <c r="X319" i="11"/>
  <c r="X178" i="11"/>
  <c r="X114" i="11"/>
  <c r="X123" i="11"/>
  <c r="X259" i="11"/>
  <c r="X48" i="11"/>
  <c r="X87" i="11"/>
  <c r="X346" i="11"/>
  <c r="X233" i="11"/>
  <c r="X453" i="11"/>
  <c r="X329" i="11"/>
  <c r="X42" i="11"/>
  <c r="X411" i="11"/>
  <c r="X241" i="11"/>
  <c r="X33" i="11"/>
  <c r="X302" i="11"/>
  <c r="X342" i="11"/>
  <c r="X355" i="11"/>
  <c r="X63" i="11"/>
  <c r="X195" i="11"/>
  <c r="X435" i="11"/>
  <c r="X185" i="11"/>
  <c r="X344" i="11"/>
  <c r="X26" i="11"/>
  <c r="X415" i="11"/>
  <c r="X292" i="11"/>
  <c r="X65" i="11"/>
  <c r="X107" i="11"/>
  <c r="X227" i="11"/>
  <c r="X118" i="11"/>
  <c r="X387" i="11"/>
  <c r="X231" i="11"/>
  <c r="X186" i="11"/>
  <c r="X147" i="11"/>
  <c r="X271" i="11"/>
  <c r="X239" i="11"/>
  <c r="X126" i="11"/>
  <c r="X444" i="11"/>
  <c r="X367" i="11"/>
  <c r="X295" i="11"/>
  <c r="X73" i="11"/>
  <c r="X218" i="11"/>
  <c r="X298" i="11"/>
  <c r="X51" i="11"/>
  <c r="X95" i="11"/>
  <c r="X156" i="11"/>
  <c r="X296" i="11"/>
  <c r="X399" i="11"/>
  <c r="X258" i="11"/>
  <c r="X248" i="11"/>
  <c r="X356" i="11"/>
  <c r="X184" i="11"/>
  <c r="X406" i="11"/>
  <c r="X154" i="11"/>
  <c r="X235" i="11"/>
  <c r="X385" i="11"/>
  <c r="X170" i="11"/>
  <c r="X103" i="11"/>
  <c r="X310" i="11"/>
  <c r="X39" i="11"/>
  <c r="X85" i="11"/>
  <c r="X311" i="11"/>
  <c r="X135" i="11"/>
  <c r="X215" i="11"/>
  <c r="X287" i="11"/>
  <c r="X37" i="11"/>
  <c r="X429" i="11"/>
  <c r="X171" i="11"/>
  <c r="X272" i="11"/>
  <c r="X436" i="11"/>
  <c r="X197" i="11"/>
  <c r="X303" i="11"/>
  <c r="X424" i="11"/>
  <c r="X133" i="11"/>
  <c r="X317" i="11"/>
  <c r="X347" i="11"/>
  <c r="X149" i="11"/>
  <c r="X57" i="11"/>
  <c r="X421" i="11"/>
  <c r="X208" i="11"/>
  <c r="X366" i="11"/>
  <c r="X98" i="11"/>
  <c r="X260" i="11"/>
  <c r="X250" i="11"/>
  <c r="X324" i="11"/>
  <c r="X418" i="11"/>
  <c r="X373" i="11"/>
  <c r="X349" i="11"/>
  <c r="X190" i="11"/>
  <c r="X104" i="11"/>
  <c r="X217" i="11"/>
  <c r="X252" i="11"/>
  <c r="X163" i="11"/>
  <c r="X279" i="11"/>
  <c r="X58" i="11"/>
  <c r="X40" i="11"/>
  <c r="X422" i="11"/>
  <c r="X61" i="11"/>
  <c r="X340" i="11"/>
  <c r="X325" i="11"/>
  <c r="X142" i="11"/>
  <c r="X66" i="11"/>
  <c r="X153" i="11"/>
  <c r="X430" i="11"/>
  <c r="X86" i="11"/>
  <c r="X29" i="11"/>
  <c r="X365" i="11"/>
  <c r="X183" i="11"/>
  <c r="X194" i="11"/>
  <c r="X43" i="11"/>
  <c r="X44" i="11"/>
  <c r="X451" i="11"/>
  <c r="X391" i="11"/>
  <c r="X425" i="11"/>
  <c r="X125" i="11"/>
  <c r="X232" i="11"/>
  <c r="X200" i="11"/>
  <c r="X236" i="11"/>
  <c r="X177" i="11"/>
  <c r="X300" i="11"/>
  <c r="X427" i="11"/>
  <c r="X78" i="11"/>
  <c r="X145" i="11"/>
  <c r="X180" i="11"/>
  <c r="X67" i="11"/>
  <c r="X290" i="11"/>
  <c r="X175" i="11"/>
  <c r="X166" i="11"/>
  <c r="X337" i="11"/>
  <c r="X265" i="11"/>
  <c r="X82" i="11"/>
  <c r="X209" i="11"/>
  <c r="X59" i="11"/>
  <c r="X398" i="11"/>
  <c r="X165" i="11"/>
  <c r="X388" i="11"/>
  <c r="X372" i="11"/>
  <c r="X393" i="11"/>
  <c r="X162" i="11"/>
  <c r="X345" i="11"/>
  <c r="X433" i="11"/>
  <c r="X158" i="11"/>
  <c r="X381" i="11"/>
  <c r="X273" i="11"/>
  <c r="X383" i="11"/>
  <c r="X401" i="11"/>
  <c r="X334" i="11"/>
  <c r="X181" i="11"/>
  <c r="X360" i="11"/>
  <c r="X189" i="11"/>
  <c r="X198" i="11"/>
  <c r="X230" i="11"/>
  <c r="X408" i="11"/>
  <c r="X146" i="11"/>
  <c r="X196" i="11"/>
  <c r="X379" i="11"/>
  <c r="X221" i="11"/>
  <c r="X428" i="11"/>
  <c r="X204" i="11"/>
  <c r="X331" i="11"/>
  <c r="X76" i="11"/>
  <c r="X412" i="11"/>
  <c r="X249" i="11"/>
  <c r="X256" i="11"/>
  <c r="X224" i="11"/>
  <c r="X269" i="11"/>
  <c r="X314" i="11"/>
  <c r="X394" i="11"/>
  <c r="X257" i="11"/>
  <c r="X281" i="11"/>
  <c r="X377" i="11"/>
  <c r="X144" i="11"/>
  <c r="X268" i="11"/>
  <c r="X127" i="11"/>
  <c r="X211" i="11"/>
  <c r="X294" i="11"/>
  <c r="X262" i="11"/>
  <c r="X69" i="11"/>
  <c r="X301" i="11"/>
  <c r="X328" i="11"/>
  <c r="X445" i="11"/>
  <c r="X68" i="11"/>
  <c r="X80" i="11"/>
  <c r="X90" i="11"/>
  <c r="X358" i="11"/>
  <c r="X60" i="11"/>
  <c r="X72" i="11"/>
  <c r="X410" i="11"/>
  <c r="X392" i="11"/>
  <c r="X282" i="11"/>
  <c r="X105" i="11"/>
  <c r="X84" i="11"/>
  <c r="X413" i="11"/>
  <c r="X322" i="11"/>
  <c r="X443" i="11"/>
  <c r="X247" i="11"/>
  <c r="X176" i="11"/>
  <c r="X187" i="11"/>
  <c r="X354" i="11"/>
  <c r="X101" i="11"/>
  <c r="X351" i="11"/>
  <c r="X286" i="11"/>
  <c r="X122" i="11"/>
  <c r="X124" i="11"/>
  <c r="X299" i="11"/>
  <c r="X270" i="11"/>
  <c r="X93" i="11"/>
  <c r="X261" i="11"/>
  <c r="X341" i="11"/>
  <c r="X174" i="11"/>
  <c r="X321" i="11"/>
  <c r="X450" i="11"/>
  <c r="X266" i="11"/>
  <c r="X34" i="11"/>
  <c r="X441" i="11"/>
  <c r="X168" i="11"/>
  <c r="X148" i="11"/>
  <c r="X138" i="11"/>
  <c r="X326" i="11"/>
  <c r="X246" i="11"/>
  <c r="X97" i="11"/>
  <c r="X100" i="11"/>
  <c r="X70" i="11"/>
  <c r="X188" i="11"/>
  <c r="X201" i="11"/>
  <c r="X382" i="11"/>
  <c r="X305" i="11"/>
  <c r="X409" i="11"/>
  <c r="X237" i="11"/>
  <c r="X352" i="11"/>
  <c r="X141" i="11"/>
  <c r="X419" i="11"/>
  <c r="X207" i="11"/>
  <c r="X275" i="11"/>
  <c r="X362" i="11"/>
  <c r="X106" i="11"/>
  <c r="X129" i="11"/>
  <c r="X238" i="11"/>
  <c r="X152" i="11"/>
  <c r="X116" i="11"/>
  <c r="X137" i="11"/>
  <c r="X53" i="11"/>
  <c r="X199" i="11"/>
  <c r="X339" i="11"/>
  <c r="X112" i="11"/>
  <c r="X23" i="11"/>
  <c r="X434" i="11"/>
  <c r="X25" i="11"/>
  <c r="X229" i="11"/>
  <c r="X338" i="11"/>
  <c r="X92" i="11"/>
  <c r="D196" i="9" l="1"/>
  <c r="D189" i="9"/>
  <c r="F180" i="9"/>
  <c r="E180" i="9"/>
  <c r="I172" i="9"/>
  <c r="F172" i="9"/>
  <c r="E172" i="9"/>
  <c r="D172" i="9"/>
  <c r="G171" i="9"/>
  <c r="G170" i="9"/>
  <c r="G169" i="9"/>
  <c r="G168" i="9"/>
  <c r="G167" i="9"/>
  <c r="G166" i="9"/>
  <c r="G165" i="9"/>
  <c r="G164" i="9"/>
  <c r="I162" i="9"/>
  <c r="F162" i="9"/>
  <c r="E162" i="9"/>
  <c r="D162" i="9"/>
  <c r="G161" i="9"/>
  <c r="G160" i="9"/>
  <c r="G159" i="9"/>
  <c r="G158" i="9"/>
  <c r="G157" i="9"/>
  <c r="G156" i="9"/>
  <c r="G155" i="9"/>
  <c r="G154" i="9"/>
  <c r="I152" i="9"/>
  <c r="F152" i="9"/>
  <c r="E152" i="9"/>
  <c r="D152" i="9"/>
  <c r="G151" i="9"/>
  <c r="G150" i="9"/>
  <c r="G149" i="9"/>
  <c r="G148" i="9"/>
  <c r="G147" i="9"/>
  <c r="G146" i="9"/>
  <c r="G145" i="9"/>
  <c r="G144" i="9"/>
  <c r="I142" i="9"/>
  <c r="F142" i="9"/>
  <c r="E142" i="9"/>
  <c r="D142" i="9"/>
  <c r="G141" i="9"/>
  <c r="G140" i="9"/>
  <c r="G139" i="9"/>
  <c r="G138" i="9"/>
  <c r="G137" i="9"/>
  <c r="G136" i="9"/>
  <c r="G135" i="9"/>
  <c r="G134" i="9"/>
  <c r="I130" i="9"/>
  <c r="F130" i="9"/>
  <c r="E130" i="9"/>
  <c r="D130" i="9"/>
  <c r="G129" i="9"/>
  <c r="G128" i="9"/>
  <c r="G127" i="9"/>
  <c r="G126" i="9"/>
  <c r="G125" i="9"/>
  <c r="G124" i="9"/>
  <c r="G123" i="9"/>
  <c r="G122" i="9"/>
  <c r="I120" i="9"/>
  <c r="F120" i="9"/>
  <c r="E120" i="9"/>
  <c r="D120" i="9"/>
  <c r="G119" i="9"/>
  <c r="G118" i="9"/>
  <c r="G117" i="9"/>
  <c r="G116" i="9"/>
  <c r="G115" i="9"/>
  <c r="G114" i="9"/>
  <c r="G113" i="9"/>
  <c r="G112" i="9"/>
  <c r="I110" i="9"/>
  <c r="F110" i="9"/>
  <c r="E110" i="9"/>
  <c r="D110" i="9"/>
  <c r="G109" i="9"/>
  <c r="G108" i="9"/>
  <c r="G107" i="9"/>
  <c r="G106" i="9"/>
  <c r="G105" i="9"/>
  <c r="G104" i="9"/>
  <c r="G103" i="9"/>
  <c r="G102" i="9"/>
  <c r="I100" i="9"/>
  <c r="F100" i="9"/>
  <c r="E100" i="9"/>
  <c r="D100" i="9"/>
  <c r="G99" i="9"/>
  <c r="G98" i="9"/>
  <c r="G97" i="9"/>
  <c r="G96" i="9"/>
  <c r="G95" i="9"/>
  <c r="G94" i="9"/>
  <c r="G93" i="9"/>
  <c r="G92" i="9"/>
  <c r="I88" i="9"/>
  <c r="F88" i="9"/>
  <c r="E88" i="9"/>
  <c r="D88" i="9"/>
  <c r="G87" i="9"/>
  <c r="G86" i="9"/>
  <c r="G85" i="9"/>
  <c r="G84" i="9"/>
  <c r="G83" i="9"/>
  <c r="G82" i="9"/>
  <c r="G81" i="9"/>
  <c r="G80" i="9"/>
  <c r="F78" i="9"/>
  <c r="E78" i="9"/>
  <c r="G77" i="9"/>
  <c r="G76" i="9"/>
  <c r="G75" i="9"/>
  <c r="G74" i="9"/>
  <c r="G73" i="9"/>
  <c r="E68" i="9"/>
  <c r="G67" i="9"/>
  <c r="G66" i="9"/>
  <c r="G65" i="9"/>
  <c r="G57" i="9"/>
  <c r="G56" i="9"/>
  <c r="I46" i="9"/>
  <c r="F46" i="9"/>
  <c r="E46" i="9"/>
  <c r="D46" i="9"/>
  <c r="G45" i="9"/>
  <c r="G44" i="9"/>
  <c r="G43" i="9"/>
  <c r="G42" i="9"/>
  <c r="G41" i="9"/>
  <c r="G40" i="9"/>
  <c r="G39" i="9"/>
  <c r="G38" i="9"/>
  <c r="E36" i="9"/>
  <c r="G35" i="9"/>
  <c r="G34" i="9"/>
  <c r="G33" i="9"/>
  <c r="G32" i="9"/>
  <c r="G15" i="9"/>
  <c r="G14" i="9"/>
  <c r="G13" i="9"/>
  <c r="G12" i="9"/>
  <c r="G11" i="9"/>
  <c r="H142" i="9" l="1"/>
  <c r="H152" i="9"/>
  <c r="G162" i="9"/>
  <c r="H172" i="9"/>
  <c r="E58" i="9"/>
  <c r="G88" i="9"/>
  <c r="G110" i="9"/>
  <c r="G130" i="9"/>
  <c r="G152" i="9"/>
  <c r="G172" i="9"/>
  <c r="G46" i="9"/>
  <c r="H88" i="9"/>
  <c r="G100" i="9"/>
  <c r="H110" i="9"/>
  <c r="G120" i="9"/>
  <c r="H130" i="9"/>
  <c r="G142" i="9"/>
  <c r="H46" i="9"/>
  <c r="H100" i="9"/>
  <c r="H162" i="9"/>
  <c r="H120" i="9"/>
  <c r="X14" i="5"/>
  <c r="J129" i="5"/>
  <c r="J125" i="5"/>
  <c r="J124" i="5"/>
  <c r="Y239" i="11"/>
  <c r="Y338" i="11"/>
  <c r="Y388" i="11"/>
  <c r="Y143" i="11"/>
  <c r="Y194" i="11"/>
  <c r="Y51" i="11"/>
  <c r="Y135" i="11"/>
  <c r="Y256" i="11"/>
  <c r="Y347" i="11"/>
  <c r="Y39" i="11"/>
  <c r="Y242" i="11"/>
  <c r="Y286" i="11"/>
  <c r="Y84" i="11"/>
  <c r="Y45" i="11"/>
  <c r="Y235" i="11"/>
  <c r="Y323" i="11"/>
  <c r="Y415" i="11"/>
  <c r="Y166" i="11"/>
  <c r="Y96" i="11"/>
  <c r="Y449" i="11"/>
  <c r="Y101" i="11"/>
  <c r="Y377" i="11"/>
  <c r="Y30" i="11"/>
  <c r="Y246" i="11"/>
  <c r="Y379" i="11"/>
  <c r="Y342" i="11"/>
  <c r="Y175" i="11"/>
  <c r="Y278" i="11"/>
  <c r="Y157" i="11"/>
  <c r="Y270" i="11"/>
  <c r="Y295" i="11"/>
  <c r="Y384" i="11"/>
  <c r="Y409" i="11"/>
  <c r="Y138" i="11"/>
  <c r="Y141" i="11"/>
  <c r="Y48" i="11"/>
  <c r="Y367" i="11"/>
  <c r="Y47" i="11"/>
  <c r="Y142" i="11"/>
  <c r="Y395" i="11"/>
  <c r="Y98" i="11"/>
  <c r="Y181" i="11"/>
  <c r="Y417" i="11"/>
  <c r="Y341" i="11"/>
  <c r="Y79" i="11"/>
  <c r="Y81" i="11"/>
  <c r="Y148" i="11"/>
  <c r="Y174" i="11"/>
  <c r="Y41" i="11"/>
  <c r="Y22" i="11"/>
  <c r="Y106" i="11"/>
  <c r="Y46" i="11"/>
  <c r="Y370" i="11"/>
  <c r="Y170" i="11"/>
  <c r="Y381" i="11"/>
  <c r="Y50" i="11"/>
  <c r="Y352" i="11"/>
  <c r="Y378" i="11"/>
  <c r="Y217" i="11"/>
  <c r="Y442" i="11"/>
  <c r="Y199" i="11"/>
  <c r="Y238" i="11"/>
  <c r="Y43" i="11"/>
  <c r="Y272" i="11"/>
  <c r="Y93" i="11"/>
  <c r="Y158" i="11"/>
  <c r="Y215" i="11"/>
  <c r="Y432" i="11"/>
  <c r="Y173" i="11"/>
  <c r="Y182" i="11"/>
  <c r="Y178" i="11"/>
  <c r="Y251" i="11"/>
  <c r="Y121" i="11"/>
  <c r="Y136" i="11"/>
  <c r="Y245" i="11"/>
  <c r="Y359" i="11"/>
  <c r="Y112" i="11"/>
  <c r="Y319" i="11"/>
  <c r="Y440" i="11"/>
  <c r="Y63" i="11"/>
  <c r="Y29" i="11"/>
  <c r="Y271" i="11"/>
  <c r="Y73" i="11"/>
  <c r="Y186" i="11"/>
  <c r="Y317" i="11"/>
  <c r="Y277" i="11"/>
  <c r="Y225" i="11"/>
  <c r="Y159" i="11"/>
  <c r="Y279" i="11"/>
  <c r="Y431" i="11"/>
  <c r="Y228" i="11"/>
  <c r="Y366" i="11"/>
  <c r="Y443" i="11"/>
  <c r="Y453" i="11"/>
  <c r="Y259" i="11"/>
  <c r="Y362" i="11"/>
  <c r="Y172" i="11"/>
  <c r="Y32" i="11"/>
  <c r="Y82" i="11"/>
  <c r="Y125" i="11"/>
  <c r="Y391" i="11"/>
  <c r="Y284" i="11"/>
  <c r="Y56" i="11"/>
  <c r="Y412" i="11"/>
  <c r="Y386" i="11"/>
  <c r="Y249" i="11"/>
  <c r="Y294" i="11"/>
  <c r="Y113" i="11"/>
  <c r="Y164" i="11"/>
  <c r="Y397" i="11"/>
  <c r="Y188" i="11"/>
  <c r="Y410" i="11"/>
  <c r="Y221" i="11"/>
  <c r="Y204" i="11"/>
  <c r="Y420" i="11"/>
  <c r="Y97" i="11"/>
  <c r="Y131" i="11"/>
  <c r="Y177" i="11"/>
  <c r="Y127" i="11"/>
  <c r="Y24" i="11"/>
  <c r="Y107" i="11"/>
  <c r="Y213" i="11"/>
  <c r="Y447" i="11"/>
  <c r="Y18" i="11"/>
  <c r="Y115" i="11"/>
  <c r="Y19" i="11"/>
  <c r="Y305" i="11"/>
  <c r="Y309" i="11"/>
  <c r="Y21" i="11"/>
  <c r="Y350" i="11"/>
  <c r="Y67" i="11"/>
  <c r="Y407" i="11"/>
  <c r="Y78" i="11"/>
  <c r="Y419" i="11"/>
  <c r="Y288" i="11"/>
  <c r="Y206" i="11"/>
  <c r="Y299" i="11"/>
  <c r="Y111" i="11"/>
  <c r="Y105" i="11"/>
  <c r="Y402" i="11"/>
  <c r="Y371" i="11"/>
  <c r="Y298" i="11"/>
  <c r="Y339" i="11"/>
  <c r="Y133" i="11"/>
  <c r="Y53" i="11"/>
  <c r="Y91" i="11"/>
  <c r="Y266" i="11"/>
  <c r="Y218" i="11"/>
  <c r="Y49" i="11"/>
  <c r="Y35" i="11"/>
  <c r="Y229" i="11"/>
  <c r="Y346" i="11"/>
  <c r="Y89" i="11"/>
  <c r="Y382" i="11"/>
  <c r="Y280" i="11"/>
  <c r="Y365" i="11"/>
  <c r="Y185" i="11"/>
  <c r="Y408" i="11"/>
  <c r="Y150" i="11"/>
  <c r="Y195" i="11"/>
  <c r="Y418" i="11"/>
  <c r="Y283" i="11"/>
  <c r="Y103" i="11"/>
  <c r="Y104" i="11"/>
  <c r="Y71" i="11"/>
  <c r="Y438" i="11"/>
  <c r="Y320" i="11"/>
  <c r="Y59" i="11"/>
  <c r="Y430" i="11"/>
  <c r="Y424" i="11"/>
  <c r="Y244" i="11"/>
  <c r="Y243" i="11"/>
  <c r="Y167" i="11"/>
  <c r="Y37" i="11"/>
  <c r="Y151" i="11"/>
  <c r="Y137" i="11"/>
  <c r="Y329" i="11"/>
  <c r="Y322" i="11"/>
  <c r="Y62" i="11"/>
  <c r="Y427" i="11"/>
  <c r="Y187" i="11"/>
  <c r="Y26" i="11"/>
  <c r="Y327" i="11"/>
  <c r="Y126" i="11"/>
  <c r="Y36" i="11"/>
  <c r="Y147" i="11"/>
  <c r="Y209" i="11"/>
  <c r="Y168" i="11"/>
  <c r="Y220" i="11"/>
  <c r="Y57" i="11"/>
  <c r="Y383" i="11"/>
  <c r="Y201" i="11"/>
  <c r="Y450" i="11"/>
  <c r="Y23" i="11"/>
  <c r="Y267" i="11"/>
  <c r="Y162" i="11"/>
  <c r="Y232" i="11"/>
  <c r="Y351" i="11"/>
  <c r="Y301" i="11"/>
  <c r="Y411" i="11"/>
  <c r="Y205" i="11"/>
  <c r="Y196" i="11"/>
  <c r="Y252" i="11"/>
  <c r="Y58" i="11"/>
  <c r="Y282" i="11"/>
  <c r="Y361" i="11"/>
  <c r="Y102" i="11"/>
  <c r="Y64" i="11"/>
  <c r="Y65" i="11"/>
  <c r="Y376" i="11"/>
  <c r="Y373" i="11"/>
  <c r="Y210" i="11"/>
  <c r="Y344" i="11"/>
  <c r="Y100" i="11"/>
  <c r="Y129" i="11"/>
  <c r="Y123" i="11"/>
  <c r="Y269" i="11"/>
  <c r="Y191" i="11"/>
  <c r="Y231" i="11"/>
  <c r="Y355" i="11"/>
  <c r="Y276" i="11"/>
  <c r="Y335" i="11"/>
  <c r="Y428" i="11"/>
  <c r="Y224" i="11"/>
  <c r="Y448" i="11"/>
  <c r="Y358" i="11"/>
  <c r="Y70" i="11"/>
  <c r="Y202" i="11"/>
  <c r="Y234" i="11"/>
  <c r="Y86" i="11"/>
  <c r="Y357" i="11"/>
  <c r="Y83" i="11"/>
  <c r="Y74" i="11"/>
  <c r="Y316" i="11"/>
  <c r="Y130" i="11"/>
  <c r="Y120" i="11"/>
  <c r="Y248" i="11"/>
  <c r="Y369" i="11"/>
  <c r="Y293" i="11"/>
  <c r="Y118" i="11"/>
  <c r="Y114" i="11"/>
  <c r="Y441" i="11"/>
  <c r="Y363" i="11"/>
  <c r="Y273" i="11"/>
  <c r="Y345" i="11"/>
  <c r="Y315" i="11"/>
  <c r="Y211" i="11"/>
  <c r="Y66" i="11"/>
  <c r="Y326" i="11"/>
  <c r="Y169" i="11"/>
  <c r="Y349" i="11"/>
  <c r="Y318" i="11"/>
  <c r="Y76" i="11"/>
  <c r="Y265" i="11"/>
  <c r="Y354" i="11"/>
  <c r="Y297" i="11"/>
  <c r="Y27" i="11"/>
  <c r="Y94" i="11"/>
  <c r="Y254" i="11"/>
  <c r="Y380" i="11"/>
  <c r="Y303" i="11"/>
  <c r="Y54" i="11"/>
  <c r="Y95" i="11"/>
  <c r="Y119" i="11"/>
  <c r="Y258" i="11"/>
  <c r="Y200" i="11"/>
  <c r="Y87" i="11"/>
  <c r="Y306" i="11"/>
  <c r="Y165" i="11"/>
  <c r="Y38" i="11"/>
  <c r="Y261" i="11"/>
  <c r="Y34" i="11"/>
  <c r="Y193" i="11"/>
  <c r="Y372" i="11"/>
  <c r="Y152" i="11"/>
  <c r="Y400" i="11"/>
  <c r="Y230" i="11"/>
  <c r="Y146" i="11"/>
  <c r="Y263" i="11"/>
  <c r="Y343" i="11"/>
  <c r="Y156" i="11"/>
  <c r="Y436" i="11"/>
  <c r="Y403" i="11"/>
  <c r="Y128" i="11"/>
  <c r="Y88" i="11"/>
  <c r="Y40" i="11"/>
  <c r="Y423" i="11"/>
  <c r="Y296" i="11"/>
  <c r="Y180" i="11"/>
  <c r="Y60" i="11"/>
  <c r="Y425" i="11"/>
  <c r="Y109" i="11"/>
  <c r="Y160" i="11"/>
  <c r="Y387" i="11"/>
  <c r="Y389" i="11"/>
  <c r="Y236" i="11"/>
  <c r="Y212" i="11"/>
  <c r="Y203" i="11"/>
  <c r="Y237" i="11"/>
  <c r="Y85" i="11"/>
  <c r="Y216" i="11"/>
  <c r="Y312" i="11"/>
  <c r="Y429" i="11"/>
  <c r="Y310" i="11"/>
  <c r="Y61" i="11"/>
  <c r="Y375" i="11"/>
  <c r="Y416" i="11"/>
  <c r="Y336" i="11"/>
  <c r="Y163" i="11"/>
  <c r="Y233" i="11"/>
  <c r="Y250" i="11"/>
  <c r="Y117" i="11"/>
  <c r="Y439" i="11"/>
  <c r="Y330" i="11"/>
  <c r="Y253" i="11"/>
  <c r="Y328" i="11"/>
  <c r="Y311" i="11"/>
  <c r="Y334" i="11"/>
  <c r="Y287" i="11"/>
  <c r="Y356" i="11"/>
  <c r="Y92" i="11"/>
  <c r="Y31" i="11"/>
  <c r="Y108" i="11"/>
  <c r="Y308" i="11"/>
  <c r="Y110" i="11"/>
  <c r="Y331" i="11"/>
  <c r="Y340" i="11"/>
  <c r="Y285" i="11"/>
  <c r="Y226" i="11"/>
  <c r="Y385" i="11"/>
  <c r="Y406" i="11"/>
  <c r="Y222" i="11"/>
  <c r="Y348" i="11"/>
  <c r="Y302" i="11"/>
  <c r="Y292" i="11"/>
  <c r="Y28" i="11"/>
  <c r="Y223" i="11"/>
  <c r="Y207" i="11"/>
  <c r="Y72" i="11"/>
  <c r="Y179" i="11"/>
  <c r="Y190" i="11"/>
  <c r="Y247" i="11"/>
  <c r="Y291" i="11"/>
  <c r="Y198" i="11"/>
  <c r="Y214" i="11"/>
  <c r="Y332" i="11"/>
  <c r="Y52" i="11"/>
  <c r="Y208" i="11"/>
  <c r="Y313" i="11"/>
  <c r="Y155" i="11"/>
  <c r="Y444" i="11"/>
  <c r="Y396" i="11"/>
  <c r="Y274" i="11"/>
  <c r="Y257" i="11"/>
  <c r="Y398" i="11"/>
  <c r="Y140" i="11"/>
  <c r="Y255" i="11"/>
  <c r="Y134" i="11"/>
  <c r="Y422" i="11"/>
  <c r="Y227" i="11"/>
  <c r="Y289" i="11"/>
  <c r="Y314" i="11"/>
  <c r="Y69" i="11"/>
  <c r="Y197" i="11"/>
  <c r="Y426" i="11"/>
  <c r="Y145" i="11"/>
  <c r="Y275" i="11"/>
  <c r="Y184" i="11"/>
  <c r="Y241" i="11"/>
  <c r="Y90" i="11"/>
  <c r="Y445" i="11"/>
  <c r="Y44" i="11"/>
  <c r="Y300" i="11"/>
  <c r="Y240" i="11"/>
  <c r="Y307" i="11"/>
  <c r="Y268" i="11"/>
  <c r="Y176" i="11"/>
  <c r="Y153" i="11"/>
  <c r="Y337" i="11"/>
  <c r="Y68" i="11"/>
  <c r="Y75" i="11"/>
  <c r="Y161" i="11"/>
  <c r="Y433" i="11"/>
  <c r="Y452" i="11"/>
  <c r="Y139" i="11"/>
  <c r="Y393" i="11"/>
  <c r="Y183" i="11"/>
  <c r="Y434" i="11"/>
  <c r="Y281" i="11"/>
  <c r="Y304" i="11"/>
  <c r="Y404" i="11"/>
  <c r="Y154" i="11"/>
  <c r="Y421" i="11"/>
  <c r="Y401" i="11"/>
  <c r="Y132" i="11"/>
  <c r="Y171" i="11"/>
  <c r="Y435" i="11"/>
  <c r="Y260" i="11"/>
  <c r="Y189" i="11"/>
  <c r="Y360" i="11"/>
  <c r="Y405" i="11"/>
  <c r="Y353" i="11"/>
  <c r="Y262" i="11"/>
  <c r="Y413" i="11"/>
  <c r="Y33" i="11"/>
  <c r="Y324" i="11"/>
  <c r="Y77" i="11"/>
  <c r="Y414" i="11"/>
  <c r="Y124" i="11"/>
  <c r="Y264" i="11"/>
  <c r="Y122" i="11"/>
  <c r="Y219" i="11"/>
  <c r="Y451" i="11"/>
  <c r="Y116" i="11"/>
  <c r="Y25" i="11"/>
  <c r="Y144" i="11"/>
  <c r="Y42" i="11"/>
  <c r="Y192" i="11"/>
  <c r="Y99" i="11"/>
  <c r="Y374" i="11"/>
  <c r="Y437" i="11"/>
  <c r="Y321" i="11"/>
  <c r="Y364" i="11"/>
  <c r="Y368" i="11"/>
  <c r="Y333" i="11"/>
  <c r="Y325" i="11"/>
  <c r="Y394" i="11"/>
  <c r="Y399" i="11"/>
  <c r="Y392" i="11"/>
  <c r="Y290" i="11"/>
  <c r="Y80" i="11"/>
  <c r="Y55" i="11"/>
  <c r="Y446" i="11"/>
  <c r="Y20" i="11"/>
  <c r="Y149" i="11"/>
  <c r="Y16" i="11" l="1"/>
  <c r="B15" i="11" s="1"/>
  <c r="M122" i="5"/>
  <c r="L122" i="5"/>
  <c r="G132" i="5" l="1"/>
  <c r="G154" i="5"/>
  <c r="G153" i="5"/>
  <c r="G152" i="5"/>
  <c r="I163" i="6" l="1"/>
  <c r="I213" i="6"/>
  <c r="I214" i="6"/>
  <c r="I216" i="6"/>
  <c r="I215" i="6"/>
  <c r="B210" i="6" l="1"/>
  <c r="B213" i="6"/>
  <c r="F204" i="8" l="1"/>
  <c r="E204" i="8"/>
  <c r="F203" i="8"/>
  <c r="E203" i="8"/>
  <c r="F202" i="8"/>
  <c r="E202" i="8"/>
  <c r="F201" i="8"/>
  <c r="E201" i="8"/>
  <c r="F200" i="8"/>
  <c r="E200" i="8"/>
  <c r="F199" i="8"/>
  <c r="E199" i="8"/>
  <c r="F198" i="8"/>
  <c r="E198" i="8"/>
  <c r="D197" i="8"/>
  <c r="F194" i="8"/>
  <c r="E194" i="8"/>
  <c r="G192" i="8"/>
  <c r="G191" i="8"/>
  <c r="F186" i="8"/>
  <c r="E186" i="8"/>
  <c r="D186" i="8"/>
  <c r="F183" i="8"/>
  <c r="E183" i="8"/>
  <c r="D183" i="8"/>
  <c r="G182" i="8"/>
  <c r="G181" i="8"/>
  <c r="G180" i="8"/>
  <c r="G179" i="8"/>
  <c r="G178" i="8"/>
  <c r="G177" i="8"/>
  <c r="G176" i="8"/>
  <c r="F175" i="8"/>
  <c r="E175" i="8"/>
  <c r="D175" i="8"/>
  <c r="F172" i="8"/>
  <c r="E172" i="8"/>
  <c r="D172" i="8"/>
  <c r="G172" i="8" s="1"/>
  <c r="G171" i="8"/>
  <c r="G170" i="8"/>
  <c r="G169" i="8"/>
  <c r="G168" i="8"/>
  <c r="G167" i="8"/>
  <c r="G166" i="8"/>
  <c r="G165" i="8"/>
  <c r="F164" i="8"/>
  <c r="E164" i="8"/>
  <c r="D164" i="8"/>
  <c r="F161" i="8"/>
  <c r="E161" i="8"/>
  <c r="D161" i="8"/>
  <c r="G160" i="8"/>
  <c r="G159" i="8"/>
  <c r="G158" i="8"/>
  <c r="G157" i="8"/>
  <c r="G156" i="8"/>
  <c r="G155" i="8"/>
  <c r="G154" i="8"/>
  <c r="F153" i="8"/>
  <c r="E153" i="8"/>
  <c r="D153" i="8"/>
  <c r="F150" i="8"/>
  <c r="E150" i="8"/>
  <c r="D150" i="8"/>
  <c r="G149" i="8"/>
  <c r="G148" i="8"/>
  <c r="G147" i="8"/>
  <c r="G146" i="8"/>
  <c r="G145" i="8"/>
  <c r="G144" i="8"/>
  <c r="G143" i="8"/>
  <c r="F142" i="8"/>
  <c r="E142" i="8"/>
  <c r="D142" i="8"/>
  <c r="F138" i="8"/>
  <c r="E138" i="8"/>
  <c r="D138" i="8"/>
  <c r="G137" i="8"/>
  <c r="G136" i="8"/>
  <c r="G135" i="8"/>
  <c r="G134" i="8"/>
  <c r="G133" i="8"/>
  <c r="G132" i="8"/>
  <c r="G131" i="8"/>
  <c r="F130" i="8"/>
  <c r="E130" i="8"/>
  <c r="D130" i="8"/>
  <c r="F127" i="8"/>
  <c r="E127" i="8"/>
  <c r="D127" i="8"/>
  <c r="G126" i="8"/>
  <c r="G125" i="8"/>
  <c r="G124" i="8"/>
  <c r="G123" i="8"/>
  <c r="G122" i="8"/>
  <c r="G121" i="8"/>
  <c r="G120" i="8"/>
  <c r="F119" i="8"/>
  <c r="E119" i="8"/>
  <c r="D119" i="8"/>
  <c r="F116" i="8"/>
  <c r="E116" i="8"/>
  <c r="D116" i="8"/>
  <c r="G115" i="8"/>
  <c r="G114" i="8"/>
  <c r="G113" i="8"/>
  <c r="G112" i="8"/>
  <c r="G111" i="8"/>
  <c r="G110" i="8"/>
  <c r="G109" i="8"/>
  <c r="F108" i="8"/>
  <c r="E108" i="8"/>
  <c r="D108" i="8"/>
  <c r="F105" i="8"/>
  <c r="E105" i="8"/>
  <c r="D105" i="8"/>
  <c r="G104" i="8"/>
  <c r="G103" i="8"/>
  <c r="G102" i="8"/>
  <c r="G101" i="8"/>
  <c r="G100" i="8"/>
  <c r="G99" i="8"/>
  <c r="G98" i="8"/>
  <c r="F97" i="8"/>
  <c r="E97" i="8"/>
  <c r="D97" i="8"/>
  <c r="F93" i="8"/>
  <c r="E93" i="8"/>
  <c r="D93" i="8"/>
  <c r="G92" i="8"/>
  <c r="G91" i="8"/>
  <c r="G90" i="8"/>
  <c r="G89" i="8"/>
  <c r="G88" i="8"/>
  <c r="G87" i="8"/>
  <c r="G86" i="8"/>
  <c r="F85" i="8"/>
  <c r="E85" i="8"/>
  <c r="D85" i="8"/>
  <c r="F82" i="8"/>
  <c r="E82" i="8"/>
  <c r="F74" i="8"/>
  <c r="E74" i="8"/>
  <c r="D74" i="8"/>
  <c r="F71" i="8"/>
  <c r="E71" i="8"/>
  <c r="F63" i="8"/>
  <c r="E63" i="8"/>
  <c r="D63" i="8"/>
  <c r="F60" i="8"/>
  <c r="E60" i="8"/>
  <c r="F52" i="8"/>
  <c r="E52" i="8"/>
  <c r="D52" i="8"/>
  <c r="F48" i="8"/>
  <c r="E48" i="8"/>
  <c r="D48" i="8"/>
  <c r="G47" i="8"/>
  <c r="G46" i="8"/>
  <c r="G45" i="8"/>
  <c r="G44" i="8"/>
  <c r="G43" i="8"/>
  <c r="G42" i="8"/>
  <c r="G41" i="8"/>
  <c r="F40" i="8"/>
  <c r="E40" i="8"/>
  <c r="D40" i="8"/>
  <c r="F37" i="8"/>
  <c r="E37" i="8"/>
  <c r="F29" i="8"/>
  <c r="E29" i="8"/>
  <c r="D29" i="8"/>
  <c r="F26" i="8"/>
  <c r="E26" i="8"/>
  <c r="F18" i="8"/>
  <c r="E18" i="8"/>
  <c r="D18" i="8"/>
  <c r="F15" i="8"/>
  <c r="E15" i="8"/>
  <c r="F7" i="8"/>
  <c r="E7" i="8"/>
  <c r="D7" i="8"/>
  <c r="D4" i="8"/>
  <c r="G29" i="8" l="1"/>
  <c r="G52" i="8"/>
  <c r="G142" i="8"/>
  <c r="G119" i="8"/>
  <c r="G138" i="8"/>
  <c r="G153" i="8"/>
  <c r="G116" i="8"/>
  <c r="G161" i="8"/>
  <c r="G74" i="8"/>
  <c r="G63" i="8"/>
  <c r="G164" i="8"/>
  <c r="G105" i="8"/>
  <c r="G183" i="8"/>
  <c r="G93" i="8"/>
  <c r="G127" i="8"/>
  <c r="G150" i="8"/>
  <c r="F205" i="8"/>
  <c r="G48" i="8"/>
  <c r="E205" i="8"/>
  <c r="G18" i="8"/>
  <c r="G85" i="8"/>
  <c r="G108" i="8"/>
  <c r="G175" i="8"/>
  <c r="G7" i="8"/>
  <c r="G97" i="8"/>
  <c r="G186" i="8"/>
  <c r="G40" i="8"/>
  <c r="G130" i="8"/>
  <c r="I241" i="6" l="1"/>
  <c r="I236" i="6"/>
  <c r="I235" i="6"/>
  <c r="I234" i="6"/>
  <c r="I233" i="6"/>
  <c r="I232" i="6"/>
  <c r="I184" i="6"/>
  <c r="I183" i="6"/>
  <c r="I182" i="6"/>
  <c r="I181" i="6"/>
  <c r="I180" i="6"/>
  <c r="I179" i="6"/>
  <c r="I178" i="6"/>
  <c r="I77" i="6"/>
  <c r="I76" i="6"/>
  <c r="I75" i="6"/>
  <c r="I74" i="6"/>
  <c r="I73" i="6"/>
  <c r="I72" i="6"/>
  <c r="I71" i="6"/>
  <c r="I60" i="6"/>
  <c r="I59" i="6"/>
  <c r="I58" i="6"/>
  <c r="I57" i="6"/>
  <c r="I48" i="6"/>
  <c r="I47" i="6"/>
  <c r="I46" i="6"/>
  <c r="I17" i="6"/>
  <c r="I69" i="6" l="1"/>
  <c r="J95" i="5" s="1"/>
  <c r="F9" i="7"/>
  <c r="M131" i="5" l="1"/>
  <c r="L131" i="5"/>
  <c r="L106" i="5"/>
  <c r="M70" i="5"/>
  <c r="L70" i="5"/>
  <c r="M19" i="5"/>
  <c r="L19" i="5"/>
  <c r="M8" i="5"/>
  <c r="L8" i="5"/>
  <c r="J135" i="5" l="1"/>
  <c r="J134" i="5"/>
  <c r="J150" i="5"/>
  <c r="J151" i="5"/>
  <c r="J141" i="5"/>
  <c r="J142" i="5"/>
  <c r="J143" i="5"/>
  <c r="J77" i="5"/>
  <c r="J78" i="5"/>
  <c r="J79" i="5"/>
  <c r="J80" i="5"/>
  <c r="J81" i="5"/>
  <c r="J82" i="5"/>
  <c r="J76" i="5"/>
  <c r="K81" i="5" l="1"/>
  <c r="L77" i="5"/>
  <c r="M151" i="5"/>
  <c r="M80" i="5"/>
  <c r="M143" i="5"/>
  <c r="M150" i="5"/>
  <c r="L76" i="5"/>
  <c r="M79" i="5"/>
  <c r="M142" i="5"/>
  <c r="L134" i="5"/>
  <c r="L133" i="5" s="1"/>
  <c r="L121" i="5" s="1"/>
  <c r="K82" i="5"/>
  <c r="L78" i="5"/>
  <c r="L141" i="5"/>
  <c r="M135" i="5"/>
  <c r="M133" i="5" s="1"/>
  <c r="M121" i="5" s="1"/>
  <c r="B5" i="7"/>
  <c r="C5" i="7" s="1"/>
  <c r="M112" i="5"/>
  <c r="M139" i="5" l="1"/>
  <c r="M75" i="5"/>
  <c r="M147" i="5"/>
  <c r="L75" i="5"/>
  <c r="M138" i="5" l="1"/>
  <c r="G144" i="5"/>
  <c r="J136" i="5"/>
  <c r="J137" i="5"/>
  <c r="J65" i="5"/>
  <c r="J66" i="5"/>
  <c r="J67" i="5"/>
  <c r="J68" i="5"/>
  <c r="K136" i="5" l="1"/>
  <c r="K65" i="5"/>
  <c r="K68" i="5"/>
  <c r="K137" i="5"/>
  <c r="K67" i="5"/>
  <c r="K66" i="5"/>
  <c r="J133" i="5"/>
  <c r="D100" i="5" l="1"/>
  <c r="C24" i="9" s="1"/>
  <c r="D98" i="5"/>
  <c r="C22" i="9" s="1"/>
  <c r="D97" i="5"/>
  <c r="C21" i="9" s="1"/>
  <c r="D96" i="5"/>
  <c r="C20" i="9" s="1"/>
  <c r="D95" i="5"/>
  <c r="C19" i="9" s="1"/>
  <c r="D94" i="5"/>
  <c r="C18" i="9" s="1"/>
  <c r="D93" i="5"/>
  <c r="C10" i="9" s="1"/>
  <c r="D92" i="5"/>
  <c r="C9" i="9" s="1"/>
  <c r="D91" i="5"/>
  <c r="C8" i="9" s="1"/>
  <c r="Q7" i="6"/>
  <c r="I196" i="6" s="1"/>
  <c r="P6" i="6"/>
  <c r="P5" i="6"/>
  <c r="R4" i="6"/>
  <c r="P7" i="6" s="1"/>
  <c r="H267" i="6"/>
  <c r="H268" i="6" s="1"/>
  <c r="H269" i="6" s="1"/>
  <c r="I259" i="6"/>
  <c r="I257" i="6" s="1"/>
  <c r="B256" i="6" s="1"/>
  <c r="C257" i="6"/>
  <c r="D120" i="5" s="1"/>
  <c r="I255" i="6"/>
  <c r="I254" i="6"/>
  <c r="I253" i="6"/>
  <c r="C251" i="6"/>
  <c r="D119" i="5" s="1"/>
  <c r="I249" i="6"/>
  <c r="I248" i="6"/>
  <c r="C243" i="6"/>
  <c r="D118" i="5" s="1"/>
  <c r="C239" i="6"/>
  <c r="D117" i="5" s="1"/>
  <c r="I237" i="6"/>
  <c r="C230" i="6"/>
  <c r="D116" i="5" s="1"/>
  <c r="I228" i="6"/>
  <c r="I226" i="6" s="1"/>
  <c r="C226" i="6"/>
  <c r="D115" i="5" s="1"/>
  <c r="I224" i="6"/>
  <c r="I222" i="6" s="1"/>
  <c r="M114" i="5" s="1"/>
  <c r="C222" i="6"/>
  <c r="D114" i="5" s="1"/>
  <c r="I220" i="6"/>
  <c r="C218" i="6"/>
  <c r="D113" i="5" s="1"/>
  <c r="K112" i="5"/>
  <c r="C211" i="6"/>
  <c r="D112" i="5" s="1"/>
  <c r="I208" i="6"/>
  <c r="I207" i="6"/>
  <c r="C202" i="6"/>
  <c r="D111" i="5" s="1"/>
  <c r="I197" i="6"/>
  <c r="C192" i="6"/>
  <c r="D110" i="5" s="1"/>
  <c r="I190" i="6"/>
  <c r="I189" i="6"/>
  <c r="I188" i="6"/>
  <c r="C186" i="6"/>
  <c r="D109" i="5" s="1"/>
  <c r="I176" i="6"/>
  <c r="B175" i="6" s="1"/>
  <c r="C176" i="6"/>
  <c r="D108" i="5" s="1"/>
  <c r="C170" i="6"/>
  <c r="D107" i="5" s="1"/>
  <c r="I166" i="6"/>
  <c r="J105" i="5" s="1"/>
  <c r="C166" i="6"/>
  <c r="D105" i="5" s="1"/>
  <c r="I162" i="6"/>
  <c r="C160" i="6"/>
  <c r="D104" i="5" s="1"/>
  <c r="C155" i="6"/>
  <c r="D103" i="5" s="1"/>
  <c r="I153" i="6"/>
  <c r="I152" i="6"/>
  <c r="C150" i="6"/>
  <c r="D102" i="5" s="1"/>
  <c r="I148" i="6"/>
  <c r="I147" i="6"/>
  <c r="C145" i="6"/>
  <c r="D101" i="5" s="1"/>
  <c r="I142" i="6"/>
  <c r="I141" i="6"/>
  <c r="I137" i="6"/>
  <c r="I136" i="6"/>
  <c r="I135" i="6"/>
  <c r="I134" i="6"/>
  <c r="I133" i="6"/>
  <c r="I131" i="6"/>
  <c r="I130" i="6"/>
  <c r="I129" i="6"/>
  <c r="I128" i="6"/>
  <c r="I127" i="6"/>
  <c r="I123" i="6"/>
  <c r="I122" i="6"/>
  <c r="I121" i="6"/>
  <c r="I120" i="6"/>
  <c r="I119" i="6"/>
  <c r="I118" i="6"/>
  <c r="I117" i="6"/>
  <c r="I112" i="6"/>
  <c r="I110" i="6"/>
  <c r="I109" i="6"/>
  <c r="C107" i="6"/>
  <c r="D99" i="5" s="1"/>
  <c r="I105" i="6"/>
  <c r="I104" i="6"/>
  <c r="I103" i="6"/>
  <c r="I97" i="6"/>
  <c r="I96" i="6"/>
  <c r="I88" i="6"/>
  <c r="I87" i="6"/>
  <c r="I86" i="6"/>
  <c r="I85" i="6"/>
  <c r="I83" i="6"/>
  <c r="I82" i="6"/>
  <c r="I81" i="6"/>
  <c r="B68" i="6"/>
  <c r="I66" i="6"/>
  <c r="I64" i="6"/>
  <c r="B56" i="6"/>
  <c r="M93" i="5" s="1"/>
  <c r="I54" i="6"/>
  <c r="B45" i="6"/>
  <c r="M92" i="5" s="1"/>
  <c r="I43" i="6"/>
  <c r="I39" i="6"/>
  <c r="I37" i="6"/>
  <c r="I36" i="6"/>
  <c r="I35" i="6"/>
  <c r="I33" i="6"/>
  <c r="I32" i="6"/>
  <c r="I29" i="6"/>
  <c r="I28" i="6"/>
  <c r="I27" i="6"/>
  <c r="I25" i="6"/>
  <c r="I23" i="6"/>
  <c r="B16" i="6"/>
  <c r="M91" i="5" s="1"/>
  <c r="I14" i="6"/>
  <c r="I12" i="6"/>
  <c r="I10" i="6"/>
  <c r="I245" i="6"/>
  <c r="I7" i="6"/>
  <c r="D1" i="6"/>
  <c r="I13" i="6" l="1"/>
  <c r="I40" i="6"/>
  <c r="I93" i="6"/>
  <c r="I138" i="6"/>
  <c r="I205" i="6"/>
  <c r="I246" i="6"/>
  <c r="I5" i="6"/>
  <c r="I6" i="6"/>
  <c r="I31" i="6"/>
  <c r="I95" i="6"/>
  <c r="I139" i="6"/>
  <c r="I206" i="6"/>
  <c r="I51" i="6"/>
  <c r="J93" i="5" s="1"/>
  <c r="I8" i="6"/>
  <c r="I24" i="6"/>
  <c r="I55" i="6"/>
  <c r="I102" i="6"/>
  <c r="I113" i="6"/>
  <c r="I125" i="6"/>
  <c r="I143" i="6"/>
  <c r="I157" i="6"/>
  <c r="I155" i="6" s="1"/>
  <c r="J103" i="5" s="1"/>
  <c r="I173" i="6"/>
  <c r="I195" i="6"/>
  <c r="I172" i="6"/>
  <c r="I9" i="6"/>
  <c r="I126" i="6"/>
  <c r="I158" i="6"/>
  <c r="C30" i="9"/>
  <c r="C50" i="9"/>
  <c r="C60" i="9"/>
  <c r="C62" i="9"/>
  <c r="C64" i="9"/>
  <c r="C51" i="9"/>
  <c r="C29" i="9"/>
  <c r="C52" i="9"/>
  <c r="C53" i="9"/>
  <c r="C54" i="9"/>
  <c r="C70" i="9"/>
  <c r="C71" i="9"/>
  <c r="C72" i="9"/>
  <c r="C25" i="9"/>
  <c r="C23" i="9"/>
  <c r="C28" i="9"/>
  <c r="C31" i="9"/>
  <c r="C55" i="9"/>
  <c r="C61" i="9"/>
  <c r="C63" i="9"/>
  <c r="I145" i="6"/>
  <c r="J101" i="5" s="1"/>
  <c r="I4" i="6"/>
  <c r="I67" i="6"/>
  <c r="F16" i="9"/>
  <c r="B53" i="6"/>
  <c r="L93" i="5" s="1"/>
  <c r="I160" i="6"/>
  <c r="J104" i="5" s="1"/>
  <c r="I230" i="6"/>
  <c r="M116" i="5" s="1"/>
  <c r="I251" i="6"/>
  <c r="B250" i="6" s="1"/>
  <c r="I218" i="6"/>
  <c r="B217" i="6" s="1"/>
  <c r="I150" i="6"/>
  <c r="B144" i="6"/>
  <c r="J114" i="5"/>
  <c r="B221" i="6"/>
  <c r="J119" i="5"/>
  <c r="I211" i="6"/>
  <c r="J112" i="5" s="1"/>
  <c r="J120" i="5"/>
  <c r="B165" i="6"/>
  <c r="J108" i="5"/>
  <c r="R6" i="6"/>
  <c r="I100" i="6"/>
  <c r="J98" i="5" s="1"/>
  <c r="Q6" i="6"/>
  <c r="I247" i="6"/>
  <c r="I11" i="6"/>
  <c r="I15" i="6"/>
  <c r="I26" i="6"/>
  <c r="I30" i="6"/>
  <c r="I34" i="6"/>
  <c r="I38" i="6"/>
  <c r="I65" i="6"/>
  <c r="I62" i="6" s="1"/>
  <c r="J94" i="5" s="1"/>
  <c r="I84" i="6"/>
  <c r="I79" i="6" s="1"/>
  <c r="J96" i="5" s="1"/>
  <c r="I94" i="6"/>
  <c r="I98" i="6"/>
  <c r="I111" i="6"/>
  <c r="I107" i="6" s="1"/>
  <c r="J99" i="5" s="1"/>
  <c r="I124" i="6"/>
  <c r="I132" i="6"/>
  <c r="I140" i="6"/>
  <c r="I174" i="6"/>
  <c r="I170" i="6" s="1"/>
  <c r="I194" i="6"/>
  <c r="I198" i="6"/>
  <c r="I204" i="6"/>
  <c r="I202" i="6" s="1"/>
  <c r="B149" i="6" l="1"/>
  <c r="J102" i="5"/>
  <c r="K102" i="5" s="1"/>
  <c r="I20" i="6"/>
  <c r="J92" i="5" s="1"/>
  <c r="I1" i="6"/>
  <c r="J91" i="5" s="1"/>
  <c r="K120" i="5"/>
  <c r="K104" i="5"/>
  <c r="K101" i="5"/>
  <c r="M95" i="5"/>
  <c r="M108" i="5"/>
  <c r="M105" i="5"/>
  <c r="K119" i="5"/>
  <c r="J116" i="5"/>
  <c r="B229" i="6"/>
  <c r="B159" i="6"/>
  <c r="J113" i="5"/>
  <c r="M113" i="5"/>
  <c r="I243" i="6"/>
  <c r="J118" i="5" s="1"/>
  <c r="B64" i="6"/>
  <c r="B3" i="6"/>
  <c r="L91" i="5" s="1"/>
  <c r="I115" i="6"/>
  <c r="B225" i="6"/>
  <c r="M115" i="5"/>
  <c r="J115" i="5"/>
  <c r="B99" i="6"/>
  <c r="B201" i="6"/>
  <c r="M111" i="5"/>
  <c r="J111" i="5"/>
  <c r="B169" i="6"/>
  <c r="J107" i="5"/>
  <c r="B106" i="6"/>
  <c r="B78" i="6"/>
  <c r="B154" i="6"/>
  <c r="I239" i="6"/>
  <c r="B22" i="6"/>
  <c r="I91" i="6"/>
  <c r="J97" i="5" s="1"/>
  <c r="I192" i="6"/>
  <c r="B114" i="6" l="1"/>
  <c r="J100" i="5"/>
  <c r="L100" i="5"/>
  <c r="B242" i="6"/>
  <c r="G8" i="9"/>
  <c r="F36" i="9"/>
  <c r="F58" i="9"/>
  <c r="S102" i="5"/>
  <c r="F68" i="9"/>
  <c r="F26" i="9"/>
  <c r="M90" i="5"/>
  <c r="K99" i="5"/>
  <c r="S91" i="5"/>
  <c r="K98" i="5"/>
  <c r="K96" i="5"/>
  <c r="K118" i="5"/>
  <c r="S118" i="5"/>
  <c r="K103" i="5"/>
  <c r="C264" i="6"/>
  <c r="L92" i="5"/>
  <c r="K107" i="5"/>
  <c r="B90" i="6"/>
  <c r="M110" i="5"/>
  <c r="J110" i="5"/>
  <c r="B238" i="6"/>
  <c r="M117" i="5"/>
  <c r="J117" i="5"/>
  <c r="I186" i="6"/>
  <c r="B191" i="6"/>
  <c r="C262" i="6" s="1"/>
  <c r="G145" i="5"/>
  <c r="G146" i="5" s="1"/>
  <c r="F190" i="9" l="1"/>
  <c r="S113" i="5"/>
  <c r="E16" i="9"/>
  <c r="E26" i="9"/>
  <c r="K97" i="5"/>
  <c r="K94" i="5"/>
  <c r="S94" i="5"/>
  <c r="L90" i="5"/>
  <c r="L89" i="5" s="1"/>
  <c r="J90" i="5"/>
  <c r="B185" i="6"/>
  <c r="C263" i="6" s="1"/>
  <c r="K270" i="6" s="1"/>
  <c r="K271" i="6" s="1"/>
  <c r="K109" i="5"/>
  <c r="J109" i="5"/>
  <c r="M106" i="5"/>
  <c r="M89" i="5" s="1"/>
  <c r="D262" i="6"/>
  <c r="F262" i="6"/>
  <c r="E190" i="9" l="1"/>
  <c r="F191" i="9"/>
  <c r="F197" i="9" s="1"/>
  <c r="J106" i="5"/>
  <c r="S107" i="5"/>
  <c r="D263" i="6"/>
  <c r="J69" i="5"/>
  <c r="J132" i="5"/>
  <c r="X18" i="5" s="1"/>
  <c r="J88" i="5"/>
  <c r="J87" i="5"/>
  <c r="J86" i="5"/>
  <c r="J85" i="5"/>
  <c r="J84" i="5"/>
  <c r="J83" i="5"/>
  <c r="D189" i="8" s="1"/>
  <c r="G189" i="8" s="1"/>
  <c r="J74" i="5"/>
  <c r="J73" i="5"/>
  <c r="F198" i="9" l="1"/>
  <c r="F200" i="9" s="1"/>
  <c r="F192" i="9"/>
  <c r="X11" i="5"/>
  <c r="D179" i="9"/>
  <c r="G179" i="9" s="1"/>
  <c r="X12" i="5"/>
  <c r="E191" i="9"/>
  <c r="E192" i="9" s="1"/>
  <c r="J89" i="5"/>
  <c r="X16" i="5" s="1"/>
  <c r="K87" i="5"/>
  <c r="K132" i="5"/>
  <c r="K88" i="5"/>
  <c r="K69" i="5"/>
  <c r="K86" i="5"/>
  <c r="K84" i="5"/>
  <c r="K85" i="5"/>
  <c r="K83" i="5"/>
  <c r="J75" i="5"/>
  <c r="U112" i="5" l="1"/>
  <c r="U105" i="5"/>
  <c r="U102" i="5"/>
  <c r="U95" i="5"/>
  <c r="U93" i="5"/>
  <c r="U104" i="5"/>
  <c r="U119" i="5"/>
  <c r="U101" i="5"/>
  <c r="U120" i="5"/>
  <c r="U108" i="5"/>
  <c r="U114" i="5"/>
  <c r="U118" i="5"/>
  <c r="U116" i="5"/>
  <c r="U98" i="5"/>
  <c r="U96" i="5"/>
  <c r="U111" i="5"/>
  <c r="U103" i="5"/>
  <c r="U113" i="5"/>
  <c r="U100" i="5"/>
  <c r="U91" i="5"/>
  <c r="U99" i="5"/>
  <c r="U92" i="5"/>
  <c r="U115" i="5"/>
  <c r="U107" i="5"/>
  <c r="U97" i="5"/>
  <c r="U110" i="5"/>
  <c r="U94" i="5"/>
  <c r="U117" i="5"/>
  <c r="U109" i="5"/>
  <c r="E198" i="9"/>
  <c r="E197" i="9"/>
  <c r="T94" i="5"/>
  <c r="T91" i="5"/>
  <c r="T118" i="5"/>
  <c r="T107" i="5"/>
  <c r="T102" i="5"/>
  <c r="T113" i="5"/>
  <c r="J131" i="5"/>
  <c r="C7" i="2"/>
  <c r="E200" i="9" l="1"/>
  <c r="D35" i="8"/>
  <c r="G35" i="8" s="1"/>
  <c r="D32" i="8"/>
  <c r="G32" i="8" s="1"/>
  <c r="D33" i="8"/>
  <c r="G33" i="8" s="1"/>
  <c r="D67" i="8"/>
  <c r="G67" i="8" s="1"/>
  <c r="D66" i="8"/>
  <c r="G66" i="8" s="1"/>
  <c r="D69" i="8"/>
  <c r="G69" i="8" s="1"/>
  <c r="D78" i="8"/>
  <c r="D80" i="8"/>
  <c r="D77" i="8"/>
  <c r="D11" i="8"/>
  <c r="G11" i="8" s="1"/>
  <c r="D13" i="8"/>
  <c r="G13" i="8" s="1"/>
  <c r="D10" i="8"/>
  <c r="G10" i="8" s="1"/>
  <c r="D58" i="8"/>
  <c r="G58" i="8" s="1"/>
  <c r="D56" i="8"/>
  <c r="G56" i="8" s="1"/>
  <c r="D55" i="8"/>
  <c r="G55" i="8" s="1"/>
  <c r="D24" i="8"/>
  <c r="G24" i="8" s="1"/>
  <c r="D21" i="8"/>
  <c r="G21" i="8" s="1"/>
  <c r="D22" i="8"/>
  <c r="G22" i="8" s="1"/>
  <c r="J72" i="5"/>
  <c r="D7" i="2"/>
  <c r="D200" i="8" l="1"/>
  <c r="G200" i="8" s="1"/>
  <c r="G77" i="8"/>
  <c r="D203" i="8"/>
  <c r="G203" i="8" s="1"/>
  <c r="G80" i="8"/>
  <c r="G78" i="8"/>
  <c r="C6" i="2"/>
  <c r="J130" i="5" l="1"/>
  <c r="J57" i="5"/>
  <c r="M57" i="5" s="1"/>
  <c r="J61" i="5"/>
  <c r="M61" i="5" s="1"/>
  <c r="J60" i="5"/>
  <c r="M60" i="5" s="1"/>
  <c r="J58" i="5"/>
  <c r="M58" i="5" s="1"/>
  <c r="J55" i="5"/>
  <c r="J59" i="5"/>
  <c r="M59" i="5" s="1"/>
  <c r="J56" i="5"/>
  <c r="J144" i="5"/>
  <c r="J146" i="5"/>
  <c r="K146" i="5" s="1"/>
  <c r="J145" i="5"/>
  <c r="K145" i="5" s="1"/>
  <c r="J154" i="5"/>
  <c r="K154" i="5" s="1"/>
  <c r="J153" i="5"/>
  <c r="J152" i="5"/>
  <c r="K152" i="5" s="1"/>
  <c r="J23" i="5"/>
  <c r="K23" i="5" s="1"/>
  <c r="J16" i="5"/>
  <c r="K16" i="5" s="1"/>
  <c r="J12" i="5"/>
  <c r="K12" i="5" s="1"/>
  <c r="J24" i="5"/>
  <c r="K24" i="5" s="1"/>
  <c r="J9" i="5"/>
  <c r="J21" i="5"/>
  <c r="K21" i="5" s="1"/>
  <c r="J22" i="5"/>
  <c r="K22" i="5" s="1"/>
  <c r="J15" i="5"/>
  <c r="K15" i="5" s="1"/>
  <c r="J11" i="5"/>
  <c r="K11" i="5" s="1"/>
  <c r="J13" i="5"/>
  <c r="J18" i="5"/>
  <c r="J71" i="5"/>
  <c r="J20" i="5"/>
  <c r="J14" i="5"/>
  <c r="K14" i="5" s="1"/>
  <c r="J10" i="5"/>
  <c r="K10" i="5" s="1"/>
  <c r="J17" i="5"/>
  <c r="K17" i="5" s="1"/>
  <c r="M93" i="1"/>
  <c r="L93" i="1"/>
  <c r="K93" i="1"/>
  <c r="J93" i="1"/>
  <c r="M92" i="1"/>
  <c r="L92" i="1"/>
  <c r="K92" i="1"/>
  <c r="J92" i="1"/>
  <c r="M91" i="1"/>
  <c r="L91" i="1"/>
  <c r="K91" i="1"/>
  <c r="J91" i="1"/>
  <c r="M89" i="1"/>
  <c r="L89" i="1"/>
  <c r="K89" i="1"/>
  <c r="J89" i="1"/>
  <c r="M88" i="1"/>
  <c r="L88" i="1"/>
  <c r="K88" i="1"/>
  <c r="J88" i="1"/>
  <c r="M87" i="1"/>
  <c r="L87" i="1"/>
  <c r="K87" i="1"/>
  <c r="J87" i="1"/>
  <c r="M84" i="1"/>
  <c r="L84" i="1"/>
  <c r="K84" i="1"/>
  <c r="J84" i="1"/>
  <c r="M83" i="1"/>
  <c r="L83" i="1"/>
  <c r="K83" i="1"/>
  <c r="J83" i="1"/>
  <c r="M82" i="1"/>
  <c r="L82" i="1"/>
  <c r="K82" i="1"/>
  <c r="J82" i="1"/>
  <c r="J80" i="1"/>
  <c r="L80" i="1" s="1"/>
  <c r="M78" i="1"/>
  <c r="L78" i="1"/>
  <c r="K78" i="1"/>
  <c r="J78" i="1"/>
  <c r="M77" i="1"/>
  <c r="L77" i="1"/>
  <c r="K77" i="1"/>
  <c r="J77" i="1"/>
  <c r="M76" i="1"/>
  <c r="L76" i="1"/>
  <c r="K76" i="1"/>
  <c r="J76" i="1"/>
  <c r="J75" i="1"/>
  <c r="L75" i="1" s="1"/>
  <c r="M72" i="1"/>
  <c r="L72" i="1"/>
  <c r="K72" i="1"/>
  <c r="J72" i="1"/>
  <c r="M71" i="1"/>
  <c r="L71" i="1"/>
  <c r="K71" i="1"/>
  <c r="J71" i="1"/>
  <c r="M70" i="1"/>
  <c r="L70" i="1"/>
  <c r="K70" i="1"/>
  <c r="J70" i="1"/>
  <c r="M69" i="1"/>
  <c r="L69" i="1"/>
  <c r="K69" i="1"/>
  <c r="J69" i="1"/>
  <c r="M68" i="1"/>
  <c r="L68" i="1"/>
  <c r="K68" i="1"/>
  <c r="J68" i="1"/>
  <c r="M67" i="1"/>
  <c r="L67" i="1"/>
  <c r="K67" i="1"/>
  <c r="J67" i="1"/>
  <c r="M65" i="1"/>
  <c r="L65" i="1"/>
  <c r="K65" i="1"/>
  <c r="J65" i="1"/>
  <c r="M64" i="1"/>
  <c r="L64" i="1"/>
  <c r="K64" i="1"/>
  <c r="J64" i="1"/>
  <c r="M63" i="1"/>
  <c r="L63" i="1"/>
  <c r="K63" i="1"/>
  <c r="J63" i="1"/>
  <c r="M62" i="1"/>
  <c r="L62" i="1"/>
  <c r="K62" i="1"/>
  <c r="J62" i="1"/>
  <c r="M61" i="1"/>
  <c r="L61" i="1"/>
  <c r="K61" i="1"/>
  <c r="J61" i="1"/>
  <c r="M60" i="1"/>
  <c r="L60" i="1"/>
  <c r="K60" i="1"/>
  <c r="J60" i="1"/>
  <c r="M57" i="1"/>
  <c r="L57" i="1"/>
  <c r="K57" i="1"/>
  <c r="J57" i="1"/>
  <c r="M56" i="1"/>
  <c r="L56" i="1"/>
  <c r="K56" i="1"/>
  <c r="J56" i="1"/>
  <c r="M55" i="1"/>
  <c r="L55" i="1"/>
  <c r="K55" i="1"/>
  <c r="J55" i="1"/>
  <c r="M54" i="1"/>
  <c r="L54" i="1"/>
  <c r="K54" i="1"/>
  <c r="J54" i="1"/>
  <c r="M53" i="1"/>
  <c r="L53" i="1"/>
  <c r="K53" i="1"/>
  <c r="J53" i="1"/>
  <c r="M52" i="1"/>
  <c r="L52" i="1"/>
  <c r="K52" i="1"/>
  <c r="J52" i="1"/>
  <c r="M51" i="1"/>
  <c r="L51" i="1"/>
  <c r="K51" i="1"/>
  <c r="J51" i="1"/>
  <c r="M50" i="1"/>
  <c r="L50" i="1"/>
  <c r="K50" i="1"/>
  <c r="J50" i="1"/>
  <c r="M48" i="1"/>
  <c r="L48" i="1"/>
  <c r="K48" i="1"/>
  <c r="J48" i="1"/>
  <c r="M47" i="1"/>
  <c r="L47" i="1"/>
  <c r="K47" i="1"/>
  <c r="J47" i="1"/>
  <c r="L45" i="1"/>
  <c r="J45" i="1"/>
  <c r="K45" i="1" s="1"/>
  <c r="J43" i="1"/>
  <c r="M43" i="1" s="1"/>
  <c r="J42" i="1"/>
  <c r="M42" i="1" s="1"/>
  <c r="J41" i="1"/>
  <c r="M41" i="1" s="1"/>
  <c r="M39" i="1"/>
  <c r="L39" i="1"/>
  <c r="J39" i="1"/>
  <c r="L38" i="1"/>
  <c r="J38" i="1"/>
  <c r="M38" i="1" s="1"/>
  <c r="J37" i="1"/>
  <c r="M37" i="1" s="1"/>
  <c r="J36" i="1"/>
  <c r="M36" i="1" s="1"/>
  <c r="J35" i="1"/>
  <c r="L35" i="1" s="1"/>
  <c r="J34" i="1"/>
  <c r="M34" i="1" s="1"/>
  <c r="J33" i="1"/>
  <c r="M33" i="1" s="1"/>
  <c r="J32" i="1"/>
  <c r="M32" i="1" s="1"/>
  <c r="J31" i="1"/>
  <c r="L31" i="1" s="1"/>
  <c r="J30" i="1"/>
  <c r="M30" i="1" s="1"/>
  <c r="J29" i="1"/>
  <c r="M29" i="1" s="1"/>
  <c r="J28" i="1"/>
  <c r="M28" i="1" s="1"/>
  <c r="J27" i="1"/>
  <c r="L27" i="1" s="1"/>
  <c r="J26" i="1"/>
  <c r="M26" i="1" s="1"/>
  <c r="J25" i="1"/>
  <c r="M25" i="1" s="1"/>
  <c r="J24" i="1"/>
  <c r="M24" i="1" s="1"/>
  <c r="J23" i="1"/>
  <c r="L23" i="1" s="1"/>
  <c r="J20" i="1"/>
  <c r="K20" i="1" s="1"/>
  <c r="J19" i="1"/>
  <c r="L19" i="1" s="1"/>
  <c r="J18" i="1"/>
  <c r="L18" i="1" s="1"/>
  <c r="J14" i="1"/>
  <c r="K14" i="1" s="1"/>
  <c r="J13" i="1"/>
  <c r="J12" i="1"/>
  <c r="J11" i="1"/>
  <c r="J10" i="1"/>
  <c r="M23" i="1" l="1"/>
  <c r="L28" i="1"/>
  <c r="L24" i="1"/>
  <c r="M35" i="1"/>
  <c r="K18" i="1"/>
  <c r="M31" i="1"/>
  <c r="L36" i="1"/>
  <c r="M27" i="1"/>
  <c r="L32" i="1"/>
  <c r="K144" i="5"/>
  <c r="D176" i="9"/>
  <c r="L41" i="1"/>
  <c r="L43" i="1"/>
  <c r="L26" i="1"/>
  <c r="L30" i="1"/>
  <c r="L34" i="1"/>
  <c r="K19" i="1"/>
  <c r="L20" i="1"/>
  <c r="L25" i="1"/>
  <c r="L29" i="1"/>
  <c r="L33" i="1"/>
  <c r="L37" i="1"/>
  <c r="L42" i="1"/>
  <c r="K80" i="1"/>
  <c r="K13" i="5"/>
  <c r="M56" i="5"/>
  <c r="K75" i="1"/>
  <c r="K20" i="5"/>
  <c r="J19" i="5"/>
  <c r="K9" i="5"/>
  <c r="J8" i="5"/>
  <c r="D190" i="8"/>
  <c r="D178" i="9"/>
  <c r="G178" i="9" s="1"/>
  <c r="K71" i="5"/>
  <c r="X19" i="5"/>
  <c r="J70" i="5"/>
  <c r="M55" i="5"/>
  <c r="M50" i="5" s="1"/>
  <c r="B3" i="7"/>
  <c r="K18" i="5"/>
  <c r="K153" i="5"/>
  <c r="K130" i="5"/>
  <c r="L14" i="1"/>
  <c r="L13" i="1"/>
  <c r="K13" i="1"/>
  <c r="K81" i="1"/>
  <c r="G190" i="8" l="1"/>
  <c r="D201" i="8"/>
  <c r="G201" i="8" s="1"/>
  <c r="G72" i="5"/>
  <c r="M11" i="1"/>
  <c r="M12" i="1"/>
  <c r="L11" i="1"/>
  <c r="L12" i="1"/>
  <c r="L10" i="1"/>
  <c r="K12" i="1"/>
  <c r="K10" i="1"/>
  <c r="K90" i="1"/>
  <c r="K86" i="1"/>
  <c r="K79" i="1"/>
  <c r="K74" i="1"/>
  <c r="K66" i="1"/>
  <c r="K59" i="1"/>
  <c r="K58" i="1" s="1"/>
  <c r="K49" i="1"/>
  <c r="K46" i="1"/>
  <c r="K44" i="1"/>
  <c r="K17" i="1"/>
  <c r="D8" i="2"/>
  <c r="E5" i="2"/>
  <c r="M10" i="1" s="1"/>
  <c r="G46" i="1"/>
  <c r="G44" i="1" s="1"/>
  <c r="G49" i="1"/>
  <c r="K85" i="1" l="1"/>
  <c r="J127" i="5"/>
  <c r="D193" i="8" s="1"/>
  <c r="G193" i="8" s="1"/>
  <c r="J128" i="5"/>
  <c r="X10" i="5" s="1"/>
  <c r="J126" i="5"/>
  <c r="J148" i="5"/>
  <c r="J149" i="5"/>
  <c r="J140" i="5"/>
  <c r="J52" i="5"/>
  <c r="J54" i="5"/>
  <c r="J51" i="5"/>
  <c r="J53" i="5"/>
  <c r="J62" i="5"/>
  <c r="J63" i="5"/>
  <c r="J64" i="5"/>
  <c r="J47" i="5"/>
  <c r="J43" i="5"/>
  <c r="J36" i="5"/>
  <c r="J32" i="5"/>
  <c r="J28" i="5"/>
  <c r="J49" i="5"/>
  <c r="J41" i="5"/>
  <c r="J34" i="5"/>
  <c r="J30" i="5"/>
  <c r="J44" i="5"/>
  <c r="J37" i="5"/>
  <c r="J29" i="5"/>
  <c r="J46" i="5"/>
  <c r="J42" i="5"/>
  <c r="J39" i="5"/>
  <c r="J35" i="5"/>
  <c r="J31" i="5"/>
  <c r="J27" i="5"/>
  <c r="J45" i="5"/>
  <c r="J38" i="5"/>
  <c r="J26" i="5"/>
  <c r="J48" i="5"/>
  <c r="J40" i="5"/>
  <c r="J33" i="5"/>
  <c r="C8" i="2"/>
  <c r="K41" i="1" s="1"/>
  <c r="M80" i="1"/>
  <c r="M75" i="1"/>
  <c r="M45" i="1"/>
  <c r="M20" i="1"/>
  <c r="M19" i="1"/>
  <c r="M18" i="1"/>
  <c r="M13" i="1"/>
  <c r="M14" i="1"/>
  <c r="K73" i="1"/>
  <c r="L9" i="1"/>
  <c r="L8" i="1" s="1"/>
  <c r="L7" i="1" s="1"/>
  <c r="L94" i="1" s="1"/>
  <c r="L95" i="1" s="1"/>
  <c r="L96" i="1" s="1"/>
  <c r="X9" i="5" l="1"/>
  <c r="D175" i="9"/>
  <c r="K35" i="1"/>
  <c r="K31" i="1"/>
  <c r="K25" i="1"/>
  <c r="K37" i="1"/>
  <c r="D187" i="8"/>
  <c r="D188" i="8"/>
  <c r="G188" i="8" s="1"/>
  <c r="J123" i="5"/>
  <c r="D54" i="8"/>
  <c r="G54" i="8" s="1"/>
  <c r="D20" i="8"/>
  <c r="G20" i="8" s="1"/>
  <c r="D31" i="8"/>
  <c r="G31" i="8" s="1"/>
  <c r="D76" i="8"/>
  <c r="D65" i="8"/>
  <c r="G65" i="8" s="1"/>
  <c r="D9" i="8"/>
  <c r="G9" i="8" s="1"/>
  <c r="K24" i="1"/>
  <c r="D177" i="9"/>
  <c r="X13" i="5"/>
  <c r="D34" i="8" s="1"/>
  <c r="G34" i="8" s="1"/>
  <c r="K48" i="5"/>
  <c r="K43" i="5"/>
  <c r="L27" i="5"/>
  <c r="K44" i="5"/>
  <c r="L52" i="5"/>
  <c r="L26" i="5"/>
  <c r="K46" i="5"/>
  <c r="L28" i="5"/>
  <c r="L53" i="5"/>
  <c r="M33" i="5"/>
  <c r="M35" i="5"/>
  <c r="M34" i="5"/>
  <c r="M32" i="5"/>
  <c r="K64" i="5"/>
  <c r="L51" i="5"/>
  <c r="L149" i="5"/>
  <c r="K42" i="5"/>
  <c r="K49" i="5"/>
  <c r="G123" i="5"/>
  <c r="L30" i="5"/>
  <c r="K47" i="5"/>
  <c r="L140" i="5"/>
  <c r="L139" i="5" s="1"/>
  <c r="K38" i="5"/>
  <c r="L29" i="5"/>
  <c r="K40" i="5"/>
  <c r="K45" i="5"/>
  <c r="K39" i="5"/>
  <c r="K37" i="5"/>
  <c r="K41" i="5"/>
  <c r="K63" i="5"/>
  <c r="L54" i="5"/>
  <c r="J147" i="5"/>
  <c r="L148" i="5"/>
  <c r="K62" i="5"/>
  <c r="K36" i="5"/>
  <c r="B4" i="7"/>
  <c r="M31" i="5"/>
  <c r="M9" i="1"/>
  <c r="M8" i="1" s="1"/>
  <c r="M7" i="1" s="1"/>
  <c r="M94" i="1" s="1"/>
  <c r="M95" i="1" s="1"/>
  <c r="M96" i="1" s="1"/>
  <c r="K27" i="1"/>
  <c r="K32" i="1"/>
  <c r="K30" i="1"/>
  <c r="K42" i="1"/>
  <c r="K28" i="1"/>
  <c r="K34" i="1"/>
  <c r="D3" i="7"/>
  <c r="J50" i="5"/>
  <c r="K11" i="1"/>
  <c r="K9" i="1" s="1"/>
  <c r="K8" i="1" s="1"/>
  <c r="E7" i="2"/>
  <c r="D4" i="7"/>
  <c r="J25" i="5"/>
  <c r="G2" i="5"/>
  <c r="B7" i="7"/>
  <c r="F10" i="7" s="1"/>
  <c r="F12" i="7" s="1"/>
  <c r="K38" i="1"/>
  <c r="K26" i="1"/>
  <c r="K39" i="1"/>
  <c r="D5" i="7"/>
  <c r="J139" i="5"/>
  <c r="K33" i="1"/>
  <c r="K23" i="1"/>
  <c r="K29" i="1"/>
  <c r="K36" i="1"/>
  <c r="K43" i="1"/>
  <c r="K40" i="1" s="1"/>
  <c r="G76" i="8" l="1"/>
  <c r="D199" i="8"/>
  <c r="G199" i="8" s="1"/>
  <c r="K22" i="1"/>
  <c r="D57" i="8"/>
  <c r="G57" i="8" s="1"/>
  <c r="D194" i="8"/>
  <c r="G194" i="8" s="1"/>
  <c r="G187" i="8"/>
  <c r="D79" i="8"/>
  <c r="D12" i="8"/>
  <c r="G12" i="8" s="1"/>
  <c r="D68" i="8"/>
  <c r="G68" i="8" s="1"/>
  <c r="G177" i="9"/>
  <c r="D205" i="9"/>
  <c r="D23" i="8"/>
  <c r="G23" i="8" s="1"/>
  <c r="G175" i="9"/>
  <c r="D8" i="8"/>
  <c r="D75" i="8"/>
  <c r="D53" i="8"/>
  <c r="D19" i="8"/>
  <c r="D30" i="8"/>
  <c r="D64" i="8"/>
  <c r="L147" i="5"/>
  <c r="L138" i="5" s="1"/>
  <c r="L50" i="5"/>
  <c r="J7" i="5"/>
  <c r="M25" i="5"/>
  <c r="M7" i="5" s="1"/>
  <c r="M155" i="5" s="1"/>
  <c r="L25" i="5"/>
  <c r="L7" i="5" s="1"/>
  <c r="J122" i="5"/>
  <c r="X17" i="5" s="1"/>
  <c r="J138" i="5"/>
  <c r="G176" i="9" s="1"/>
  <c r="B10" i="7"/>
  <c r="C10" i="7" s="1"/>
  <c r="G7" i="7"/>
  <c r="K123" i="5"/>
  <c r="B2" i="7"/>
  <c r="G2" i="7" s="1"/>
  <c r="D7" i="7"/>
  <c r="D2" i="7"/>
  <c r="K21" i="1"/>
  <c r="K7" i="1" s="1"/>
  <c r="K94" i="1" s="1"/>
  <c r="K95" i="1" s="1"/>
  <c r="K96" i="1" s="1"/>
  <c r="L155" i="5" l="1"/>
  <c r="E3" i="7" s="1"/>
  <c r="D202" i="8"/>
  <c r="G202" i="8" s="1"/>
  <c r="G79" i="8"/>
  <c r="G180" i="9"/>
  <c r="G53" i="8"/>
  <c r="G75" i="8"/>
  <c r="D198" i="8"/>
  <c r="G8" i="8"/>
  <c r="D180" i="9"/>
  <c r="G64" i="8"/>
  <c r="G30" i="8"/>
  <c r="G19" i="8"/>
  <c r="J121" i="5"/>
  <c r="J155" i="5" s="1"/>
  <c r="W90" i="5" s="1"/>
  <c r="C7" i="7"/>
  <c r="C4" i="7"/>
  <c r="C2" i="7"/>
  <c r="C3" i="7"/>
  <c r="B6" i="7"/>
  <c r="C6" i="7" s="1"/>
  <c r="D6" i="7"/>
  <c r="W103" i="5" l="1"/>
  <c r="W92" i="5"/>
  <c r="W115" i="5"/>
  <c r="W120" i="5"/>
  <c r="W98" i="5"/>
  <c r="W107" i="5"/>
  <c r="W104" i="5"/>
  <c r="D30" i="9" s="1"/>
  <c r="G30" i="9" s="1"/>
  <c r="W91" i="5"/>
  <c r="D8" i="9" s="1"/>
  <c r="W113" i="5"/>
  <c r="W96" i="5"/>
  <c r="W116" i="5"/>
  <c r="W100" i="5"/>
  <c r="D24" i="9" s="1"/>
  <c r="G24" i="9" s="1"/>
  <c r="W112" i="5"/>
  <c r="W93" i="5"/>
  <c r="W110" i="5"/>
  <c r="D53" i="9" s="1"/>
  <c r="G53" i="9" s="1"/>
  <c r="W111" i="5"/>
  <c r="D54" i="9" s="1"/>
  <c r="G54" i="9" s="1"/>
  <c r="W109" i="5"/>
  <c r="W118" i="5"/>
  <c r="W108" i="5"/>
  <c r="W101" i="5"/>
  <c r="W99" i="5"/>
  <c r="W94" i="5"/>
  <c r="D18" i="9" s="1"/>
  <c r="W105" i="5"/>
  <c r="D31" i="9" s="1"/>
  <c r="G31" i="9" s="1"/>
  <c r="W119" i="5"/>
  <c r="D71" i="9" s="1"/>
  <c r="G71" i="9" s="1"/>
  <c r="W117" i="5"/>
  <c r="W114" i="5"/>
  <c r="W97" i="5"/>
  <c r="W95" i="5"/>
  <c r="D19" i="9" s="1"/>
  <c r="G19" i="9" s="1"/>
  <c r="W102" i="5"/>
  <c r="D28" i="9" s="1"/>
  <c r="E7" i="7"/>
  <c r="E4" i="7"/>
  <c r="E5" i="7"/>
  <c r="E2" i="7"/>
  <c r="E6" i="7"/>
  <c r="D61" i="9"/>
  <c r="G61" i="9" s="1"/>
  <c r="D9" i="9"/>
  <c r="G9" i="9" s="1"/>
  <c r="D23" i="9"/>
  <c r="G23" i="9" s="1"/>
  <c r="D10" i="9"/>
  <c r="G10" i="9" s="1"/>
  <c r="D62" i="9"/>
  <c r="G62" i="9" s="1"/>
  <c r="D60" i="9"/>
  <c r="D29" i="9"/>
  <c r="G29" i="9" s="1"/>
  <c r="D55" i="9"/>
  <c r="G55" i="9" s="1"/>
  <c r="D22" i="9"/>
  <c r="G22" i="9" s="1"/>
  <c r="D52" i="9"/>
  <c r="G52" i="9" s="1"/>
  <c r="D63" i="9"/>
  <c r="G63" i="9" s="1"/>
  <c r="D64" i="9"/>
  <c r="G64" i="9" s="1"/>
  <c r="D70" i="9"/>
  <c r="D20" i="9"/>
  <c r="G20" i="9" s="1"/>
  <c r="D51" i="9"/>
  <c r="G51" i="9" s="1"/>
  <c r="D21" i="9"/>
  <c r="G21" i="9" s="1"/>
  <c r="D72" i="9"/>
  <c r="G72" i="9" s="1"/>
  <c r="D50" i="9"/>
  <c r="D25" i="9"/>
  <c r="G25" i="9" s="1"/>
  <c r="J2" i="5"/>
  <c r="G198" i="8"/>
  <c r="J156" i="5"/>
  <c r="J159" i="5"/>
  <c r="X15" i="5" s="1"/>
  <c r="X20" i="5" s="1"/>
  <c r="X21" i="5" s="1"/>
  <c r="D16" i="9" l="1"/>
  <c r="G60" i="9"/>
  <c r="D68" i="9"/>
  <c r="G28" i="9"/>
  <c r="D36" i="9"/>
  <c r="G18" i="9"/>
  <c r="D26" i="9"/>
  <c r="G16" i="9"/>
  <c r="H16" i="9"/>
  <c r="D78" i="9"/>
  <c r="G70" i="9"/>
  <c r="G50" i="9"/>
  <c r="D58" i="9"/>
  <c r="D14" i="8"/>
  <c r="D36" i="8"/>
  <c r="D59" i="8"/>
  <c r="D81" i="8"/>
  <c r="D70" i="8"/>
  <c r="D25" i="8"/>
  <c r="K156" i="5"/>
  <c r="J157" i="5"/>
  <c r="D190" i="9" l="1"/>
  <c r="D191" i="9" s="1"/>
  <c r="D192" i="9" s="1"/>
  <c r="H58" i="9"/>
  <c r="G58" i="9"/>
  <c r="G78" i="9"/>
  <c r="H78" i="9"/>
  <c r="G36" i="9"/>
  <c r="H36" i="9"/>
  <c r="H26" i="9"/>
  <c r="G26" i="9"/>
  <c r="H68" i="9"/>
  <c r="G68" i="9"/>
  <c r="G81" i="8"/>
  <c r="D204" i="8"/>
  <c r="D82" i="8"/>
  <c r="G82" i="8" s="1"/>
  <c r="G59" i="8"/>
  <c r="D60" i="8"/>
  <c r="G60" i="8" s="1"/>
  <c r="G25" i="8"/>
  <c r="D26" i="8"/>
  <c r="G26" i="8" s="1"/>
  <c r="G36" i="8"/>
  <c r="D37" i="8"/>
  <c r="G37" i="8" s="1"/>
  <c r="G70" i="8"/>
  <c r="D71" i="8"/>
  <c r="G71" i="8" s="1"/>
  <c r="G14" i="8"/>
  <c r="D15" i="8"/>
  <c r="G15" i="8" s="1"/>
  <c r="G190" i="9" l="1"/>
  <c r="G191" i="9" s="1"/>
  <c r="G192" i="9" s="1"/>
  <c r="D198" i="9"/>
  <c r="D206" i="9"/>
  <c r="D199" i="9"/>
  <c r="D197" i="9"/>
  <c r="G204" i="8"/>
  <c r="D205" i="8"/>
  <c r="D200" i="9" l="1"/>
  <c r="G205" i="8"/>
  <c r="D206" i="8"/>
  <c r="D207" i="8" s="1"/>
  <c r="H180" i="9" l="1"/>
  <c r="D202" i="9" s="1"/>
  <c r="D203" i="9" s="1"/>
  <c r="Q154" i="5"/>
  <c r="Q95" i="5"/>
  <c r="Q40" i="5"/>
  <c r="Q58" i="5"/>
  <c r="Q125" i="5"/>
  <c r="Q82" i="5"/>
  <c r="Q136" i="5"/>
  <c r="Q94" i="5"/>
  <c r="Q22" i="5"/>
  <c r="Q77" i="5"/>
  <c r="Q21" i="5"/>
  <c r="Q86" i="5"/>
  <c r="Q149" i="5"/>
  <c r="Q141" i="5"/>
  <c r="Q52" i="5"/>
  <c r="Q35" i="5"/>
  <c r="Q53" i="5"/>
  <c r="Q59" i="5"/>
  <c r="Q44" i="5"/>
  <c r="Q81" i="5"/>
  <c r="Q36" i="5"/>
  <c r="Q45" i="5"/>
  <c r="Q41" i="5"/>
  <c r="Q64" i="5"/>
  <c r="Q120" i="5"/>
  <c r="Q104" i="5"/>
  <c r="Q112" i="5"/>
  <c r="Q111" i="5"/>
  <c r="Q137" i="5"/>
  <c r="Q85" i="5"/>
  <c r="Q23" i="5"/>
  <c r="Q38" i="5"/>
  <c r="Q97" i="5"/>
  <c r="Q65" i="5"/>
  <c r="Q130" i="5"/>
  <c r="Q88" i="5"/>
  <c r="Q152" i="5"/>
  <c r="Q68" i="5"/>
  <c r="Q14" i="5"/>
  <c r="Q56" i="5"/>
  <c r="Q34" i="5"/>
  <c r="Q151" i="5"/>
  <c r="Q29" i="5"/>
  <c r="Q31" i="5"/>
  <c r="Q54" i="5"/>
  <c r="Q28" i="5"/>
  <c r="Q11" i="5"/>
  <c r="Q12" i="5"/>
  <c r="Q146" i="5"/>
  <c r="Q43" i="5"/>
  <c r="Q37" i="5"/>
  <c r="Q113" i="5"/>
  <c r="Q99" i="5"/>
  <c r="Q103" i="5"/>
  <c r="Q115" i="5"/>
  <c r="Q119" i="5"/>
  <c r="Q127" i="5"/>
  <c r="Q17" i="5"/>
  <c r="Q87" i="5"/>
  <c r="Q126" i="5"/>
  <c r="Q129" i="5"/>
  <c r="Q92" i="5"/>
  <c r="Q66" i="5"/>
  <c r="Q61" i="5"/>
  <c r="Q150" i="5"/>
  <c r="Q63" i="5"/>
  <c r="Q39" i="5"/>
  <c r="Q46" i="5"/>
  <c r="Q114" i="5"/>
  <c r="Q108" i="5"/>
  <c r="Q79" i="5"/>
  <c r="Q15" i="5"/>
  <c r="Q24" i="5"/>
  <c r="Q84" i="5"/>
  <c r="Q57" i="5"/>
  <c r="Q18" i="5"/>
  <c r="Q143" i="5"/>
  <c r="Q67" i="5"/>
  <c r="Q47" i="5"/>
  <c r="Q42" i="5"/>
  <c r="Q117" i="5"/>
  <c r="Q118" i="5"/>
  <c r="Q100" i="5"/>
  <c r="Q69" i="5"/>
  <c r="Q96" i="5"/>
  <c r="Q98" i="5"/>
  <c r="Q93" i="5"/>
  <c r="Q128" i="5"/>
  <c r="Q30" i="5"/>
  <c r="Q32" i="5"/>
  <c r="Q55" i="5"/>
  <c r="Q10" i="5"/>
  <c r="Q16" i="5"/>
  <c r="Q102" i="5"/>
  <c r="Q109" i="5"/>
  <c r="Q27" i="5"/>
  <c r="Q101" i="5"/>
  <c r="Q60" i="5"/>
  <c r="Q33" i="5"/>
  <c r="Q48" i="5"/>
  <c r="Q105" i="5"/>
  <c r="Q135" i="5"/>
  <c r="Q13" i="5"/>
  <c r="Q145" i="5"/>
  <c r="Q116" i="5"/>
  <c r="Q153" i="5"/>
  <c r="Q142" i="5"/>
  <c r="Q49" i="5"/>
  <c r="Q78" i="5"/>
  <c r="Q80" i="5"/>
  <c r="Q110" i="5"/>
  <c r="Q71" i="5"/>
  <c r="Q70" i="5" s="1"/>
  <c r="Q148" i="5"/>
  <c r="Q20" i="5"/>
  <c r="Q132" i="5"/>
  <c r="Q134" i="5"/>
  <c r="Q51" i="5"/>
  <c r="Q76" i="5"/>
  <c r="Q26" i="5"/>
  <c r="Q107" i="5"/>
  <c r="Q91" i="5"/>
  <c r="Q124" i="5"/>
  <c r="Q83" i="5"/>
  <c r="Q62" i="5"/>
  <c r="Q140" i="5"/>
  <c r="Q144" i="5"/>
  <c r="Q9" i="5"/>
  <c r="I176" i="9" l="1"/>
  <c r="Q25" i="5"/>
  <c r="Q19" i="5"/>
  <c r="I177" i="9"/>
  <c r="K19" i="5"/>
  <c r="Y13" i="5"/>
  <c r="I175" i="9"/>
  <c r="L175" i="9" s="1"/>
  <c r="Q8" i="5"/>
  <c r="K25" i="5"/>
  <c r="Q147" i="5"/>
  <c r="K8" i="5"/>
  <c r="Y9" i="5"/>
  <c r="K70" i="5"/>
  <c r="K90" i="5"/>
  <c r="Q90" i="5"/>
  <c r="K133" i="5"/>
  <c r="Q133" i="5"/>
  <c r="Y15" i="5"/>
  <c r="Q122" i="5"/>
  <c r="Y17" i="5" s="1"/>
  <c r="K122" i="5"/>
  <c r="Y18" i="5"/>
  <c r="I179" i="9"/>
  <c r="K131" i="5"/>
  <c r="Q131" i="5"/>
  <c r="K75" i="5"/>
  <c r="Q75" i="5"/>
  <c r="Y11" i="5"/>
  <c r="Q139" i="5"/>
  <c r="K139" i="5"/>
  <c r="Q106" i="5"/>
  <c r="Q50" i="5"/>
  <c r="K50" i="5"/>
  <c r="K106" i="5"/>
  <c r="K147" i="5"/>
  <c r="I178" i="9"/>
  <c r="Y19" i="5"/>
  <c r="Q7" i="5" l="1"/>
  <c r="K7" i="5"/>
  <c r="I180" i="9"/>
  <c r="K121" i="5"/>
  <c r="Q121" i="5"/>
  <c r="Q89" i="5"/>
  <c r="Y16" i="5" s="1"/>
  <c r="Y20" i="5" s="1"/>
  <c r="Y21" i="5" s="1"/>
  <c r="K89" i="5"/>
  <c r="K138" i="5"/>
  <c r="Q138" i="5"/>
  <c r="K155" i="5" l="1"/>
  <c r="Q155" i="5"/>
  <c r="X90" i="5" l="1"/>
  <c r="K157" i="5"/>
  <c r="X116" i="5" l="1"/>
  <c r="I63" i="9" s="1"/>
  <c r="L63" i="9" s="1"/>
  <c r="X110" i="5"/>
  <c r="I53" i="9" s="1"/>
  <c r="L53" i="9" s="1"/>
  <c r="X120" i="5"/>
  <c r="I72" i="9" s="1"/>
  <c r="L72" i="9" s="1"/>
  <c r="X99" i="5"/>
  <c r="I23" i="9" s="1"/>
  <c r="L23" i="9" s="1"/>
  <c r="X109" i="5"/>
  <c r="I52" i="9" s="1"/>
  <c r="L52" i="9" s="1"/>
  <c r="X95" i="5"/>
  <c r="I19" i="9" s="1"/>
  <c r="L19" i="9" s="1"/>
  <c r="X96" i="5"/>
  <c r="I20" i="9" s="1"/>
  <c r="L20" i="9" s="1"/>
  <c r="X102" i="5"/>
  <c r="I28" i="9" s="1"/>
  <c r="L28" i="9" s="1"/>
  <c r="X91" i="5"/>
  <c r="I8" i="9" s="1"/>
  <c r="L8" i="9" s="1"/>
  <c r="X94" i="5"/>
  <c r="I18" i="9" s="1"/>
  <c r="L18" i="9" s="1"/>
  <c r="X92" i="5"/>
  <c r="I9" i="9" s="1"/>
  <c r="L9" i="9" s="1"/>
  <c r="X108" i="5"/>
  <c r="I51" i="9" s="1"/>
  <c r="L51" i="9" s="1"/>
  <c r="X104" i="5"/>
  <c r="I30" i="9" s="1"/>
  <c r="L30" i="9" s="1"/>
  <c r="X100" i="5"/>
  <c r="I24" i="9" s="1"/>
  <c r="L24" i="9" s="1"/>
  <c r="X112" i="5"/>
  <c r="I55" i="9" s="1"/>
  <c r="L55" i="9" s="1"/>
  <c r="X93" i="5"/>
  <c r="I10" i="9" s="1"/>
  <c r="L10" i="9" s="1"/>
  <c r="X103" i="5"/>
  <c r="I29" i="9" s="1"/>
  <c r="L29" i="9" s="1"/>
  <c r="X97" i="5"/>
  <c r="I21" i="9" s="1"/>
  <c r="L21" i="9" s="1"/>
  <c r="X111" i="5"/>
  <c r="I54" i="9" s="1"/>
  <c r="L54" i="9" s="1"/>
  <c r="X107" i="5"/>
  <c r="I50" i="9" s="1"/>
  <c r="L50" i="9" s="1"/>
  <c r="X119" i="5"/>
  <c r="I71" i="9" s="1"/>
  <c r="L71" i="9" s="1"/>
  <c r="X115" i="5"/>
  <c r="I62" i="9" s="1"/>
  <c r="L62" i="9" s="1"/>
  <c r="X101" i="5"/>
  <c r="I25" i="9" s="1"/>
  <c r="L25" i="9" s="1"/>
  <c r="X113" i="5"/>
  <c r="I60" i="9" s="1"/>
  <c r="L60" i="9" s="1"/>
  <c r="X98" i="5"/>
  <c r="I22" i="9" s="1"/>
  <c r="L22" i="9" s="1"/>
  <c r="X114" i="5"/>
  <c r="I61" i="9" s="1"/>
  <c r="L61" i="9" s="1"/>
  <c r="X118" i="5"/>
  <c r="I70" i="9" s="1"/>
  <c r="L70" i="9" s="1"/>
  <c r="X117" i="5"/>
  <c r="I64" i="9" s="1"/>
  <c r="L64" i="9" s="1"/>
  <c r="X105" i="5"/>
  <c r="I31" i="9" s="1"/>
  <c r="L31" i="9" s="1"/>
  <c r="I58" i="9" l="1"/>
  <c r="I36" i="9"/>
  <c r="I78" i="9"/>
  <c r="I26" i="9"/>
  <c r="I68" i="9"/>
  <c r="I16" i="9"/>
  <c r="I202" i="9" l="1"/>
  <c r="I203" i="9" s="1"/>
  <c r="N114" i="5" l="1"/>
  <c r="N147" i="5"/>
  <c r="N10" i="5"/>
  <c r="N93" i="5"/>
  <c r="N38" i="5"/>
  <c r="N109" i="5"/>
  <c r="N11" i="5"/>
  <c r="N67" i="5"/>
  <c r="N113" i="5"/>
  <c r="N58" i="5"/>
  <c r="N87" i="5"/>
  <c r="N102" i="5"/>
  <c r="N78" i="5"/>
  <c r="N74" i="5"/>
  <c r="N23" i="5"/>
  <c r="N119" i="5"/>
  <c r="N49" i="5"/>
  <c r="N34" i="5"/>
  <c r="N145" i="5"/>
  <c r="N110" i="5"/>
  <c r="N136" i="5"/>
  <c r="N22" i="5"/>
  <c r="N61" i="5"/>
  <c r="N100" i="5"/>
  <c r="N122" i="5"/>
  <c r="N134" i="5"/>
  <c r="N48" i="5"/>
  <c r="N103" i="5"/>
  <c r="N123" i="5"/>
  <c r="N24" i="5"/>
  <c r="N155" i="5"/>
  <c r="N27" i="5"/>
  <c r="N80" i="5"/>
  <c r="N105" i="5"/>
  <c r="N151" i="5"/>
  <c r="N121" i="5"/>
  <c r="N82" i="5"/>
  <c r="N69" i="5"/>
  <c r="N154" i="5"/>
  <c r="N72" i="5"/>
  <c r="N42" i="5"/>
  <c r="N91" i="5"/>
  <c r="N73" i="5"/>
  <c r="N53" i="5"/>
  <c r="N107" i="5"/>
  <c r="N97" i="5"/>
  <c r="N142" i="5"/>
  <c r="N95" i="5"/>
  <c r="N12" i="5"/>
  <c r="N111" i="5"/>
  <c r="N46" i="5"/>
  <c r="N15" i="5"/>
  <c r="N47" i="5"/>
  <c r="N51" i="5"/>
  <c r="N26" i="5"/>
  <c r="N52" i="5"/>
  <c r="N94" i="5"/>
  <c r="N33" i="5"/>
  <c r="N79" i="5"/>
  <c r="N143" i="5"/>
  <c r="N45" i="5"/>
  <c r="N41" i="5"/>
  <c r="N135" i="5"/>
  <c r="N108" i="5"/>
  <c r="N21" i="5"/>
  <c r="N19" i="5"/>
  <c r="N35" i="5"/>
  <c r="N32" i="5"/>
  <c r="N25" i="5"/>
  <c r="N89" i="5"/>
  <c r="N39" i="5"/>
  <c r="N65" i="5"/>
  <c r="N57" i="5"/>
  <c r="N62" i="5"/>
  <c r="N70" i="5"/>
  <c r="N156" i="5"/>
  <c r="N146" i="5"/>
  <c r="N132" i="5"/>
  <c r="N120" i="5"/>
  <c r="N126" i="5"/>
  <c r="N17" i="5"/>
  <c r="N55" i="5"/>
  <c r="N133" i="5"/>
  <c r="N63" i="5"/>
  <c r="N90" i="5"/>
  <c r="N117" i="5"/>
  <c r="N54" i="5"/>
  <c r="N40" i="5"/>
  <c r="N115" i="5"/>
  <c r="N152" i="5"/>
  <c r="N44" i="5"/>
  <c r="N101" i="5"/>
  <c r="N138" i="5"/>
  <c r="N56" i="5"/>
  <c r="N106" i="5"/>
  <c r="N31" i="5"/>
  <c r="N75" i="5"/>
  <c r="N14" i="5"/>
  <c r="N148" i="5"/>
  <c r="N66" i="5"/>
  <c r="N141" i="5"/>
  <c r="N68" i="5"/>
  <c r="N9" i="5"/>
  <c r="N7" i="5"/>
  <c r="N50" i="5"/>
  <c r="N83" i="5"/>
  <c r="N131" i="5"/>
  <c r="N85" i="5"/>
  <c r="N153" i="5"/>
  <c r="N59" i="5"/>
  <c r="N16" i="5"/>
  <c r="N118" i="5"/>
  <c r="N8" i="5"/>
  <c r="N60" i="5"/>
  <c r="N43" i="5"/>
  <c r="N124" i="5"/>
  <c r="N86" i="5"/>
  <c r="N30" i="5"/>
  <c r="N104" i="5"/>
  <c r="N84" i="5"/>
  <c r="N139" i="5"/>
  <c r="N130" i="5"/>
  <c r="N116" i="5"/>
  <c r="N137" i="5"/>
  <c r="N64" i="5"/>
  <c r="N98" i="5"/>
  <c r="N140" i="5"/>
  <c r="N76" i="5"/>
  <c r="N28" i="5"/>
  <c r="N77" i="5"/>
  <c r="N88" i="5"/>
  <c r="N37" i="5"/>
  <c r="N18" i="5"/>
  <c r="N81" i="5"/>
  <c r="N99" i="5"/>
  <c r="N13" i="5"/>
  <c r="N71" i="5"/>
  <c r="N20" i="5"/>
  <c r="N149" i="5"/>
  <c r="N92" i="5"/>
  <c r="N29" i="5"/>
  <c r="N144" i="5"/>
  <c r="N150" i="5"/>
  <c r="N36" i="5"/>
  <c r="N112" i="5"/>
  <c r="N9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Sarah Sellier</author>
  </authors>
  <commentList>
    <comment ref="C91" authorId="0" shapeId="0" xr:uid="{00000000-0006-0000-0200-000001000000}">
      <text>
        <r>
          <rPr>
            <b/>
            <sz val="9"/>
            <color indexed="81"/>
            <rFont val="Tahoma"/>
            <family val="2"/>
          </rPr>
          <t>job code pour differencier SAKALA et LL</t>
        </r>
        <r>
          <rPr>
            <sz val="9"/>
            <color indexed="81"/>
            <rFont val="Tahoma"/>
            <family val="2"/>
          </rPr>
          <t xml:space="preserve">
</t>
        </r>
      </text>
    </comment>
  </commentList>
</comments>
</file>

<file path=xl/sharedStrings.xml><?xml version="1.0" encoding="utf-8"?>
<sst xmlns="http://schemas.openxmlformats.org/spreadsheetml/2006/main" count="5199" uniqueCount="1230">
  <si>
    <t>unit</t>
  </si>
  <si>
    <t>workers</t>
  </si>
  <si>
    <t>Survey &amp; Evaluation - Final</t>
  </si>
  <si>
    <t>Survey &amp; Evaluation - Mid-term</t>
  </si>
  <si>
    <t>Survey &amp; Evaluation - Baseline</t>
  </si>
  <si>
    <t>Lump sum</t>
  </si>
  <si>
    <t>Data collection - licences</t>
  </si>
  <si>
    <t>Month</t>
  </si>
  <si>
    <t>Transport Other Cost</t>
  </si>
  <si>
    <t xml:space="preserve">Transport Repairs &amp; Maintenance (vehicles) </t>
  </si>
  <si>
    <t xml:space="preserve">Transport Running costs (vehicles) </t>
  </si>
  <si>
    <t>Office Expenses &amp; Running costs</t>
  </si>
  <si>
    <t>Legal &amp; Professional Fees</t>
  </si>
  <si>
    <t>Admin staff salary &amp; benefits</t>
  </si>
  <si>
    <t>Unit</t>
  </si>
  <si>
    <t>Office furniture and materials</t>
  </si>
  <si>
    <t>0400</t>
  </si>
  <si>
    <t>ID printer &amp; accessory kit</t>
  </si>
  <si>
    <t>Laptops</t>
  </si>
  <si>
    <t>person</t>
  </si>
  <si>
    <t>External Evaluator</t>
  </si>
  <si>
    <t>Months</t>
  </si>
  <si>
    <t>0200</t>
  </si>
  <si>
    <t>National Program Staff Costs</t>
  </si>
  <si>
    <t>IT Manager</t>
  </si>
  <si>
    <t>0202</t>
  </si>
  <si>
    <t>0201</t>
  </si>
  <si>
    <t>Senior Finance Officer</t>
  </si>
  <si>
    <t>Assistant CFC</t>
  </si>
  <si>
    <t>Procurement Officer</t>
  </si>
  <si>
    <t>General Systems Manager</t>
  </si>
  <si>
    <t>HR/Admin Officer</t>
  </si>
  <si>
    <t>HR/Admin Manager</t>
  </si>
  <si>
    <t>Database Assistant</t>
  </si>
  <si>
    <t xml:space="preserve">MEAL Manager </t>
  </si>
  <si>
    <t>National Support Staff Costs</t>
  </si>
  <si>
    <t>National Staff Costs</t>
  </si>
  <si>
    <t>Days</t>
  </si>
  <si>
    <t>Advisor 1</t>
  </si>
  <si>
    <t>0409</t>
  </si>
  <si>
    <t>P</t>
  </si>
  <si>
    <t>0408</t>
  </si>
  <si>
    <t>Project Manager</t>
  </si>
  <si>
    <t>0270</t>
  </si>
  <si>
    <t>International Program Staff Costs</t>
  </si>
  <si>
    <t>Gender Advisor</t>
  </si>
  <si>
    <t>S</t>
  </si>
  <si>
    <t>Country Financial Controller</t>
  </si>
  <si>
    <t>System Director</t>
  </si>
  <si>
    <t xml:space="preserve">Program Director </t>
  </si>
  <si>
    <t>Country Director</t>
  </si>
  <si>
    <t>International Support Staff Costs</t>
  </si>
  <si>
    <t>International  Staff Costs</t>
  </si>
  <si>
    <t>STAFF COSTS</t>
  </si>
  <si>
    <t>EUR</t>
  </si>
  <si>
    <t>Unit Quantity</t>
  </si>
  <si>
    <t>Cost Category</t>
  </si>
  <si>
    <t>Mapping</t>
  </si>
  <si>
    <t>MEAL Assistant</t>
  </si>
  <si>
    <t>Logistics &amp; Transport Officer x 2</t>
  </si>
  <si>
    <t>Finance Assistant</t>
  </si>
  <si>
    <t>Senior Finance Officer &amp; Compliance</t>
  </si>
  <si>
    <t>Drivers</t>
  </si>
  <si>
    <t>Program Officer</t>
  </si>
  <si>
    <t>Field Agent</t>
  </si>
  <si>
    <t>Technical Assistant</t>
  </si>
  <si>
    <t>Urban Coordinator</t>
  </si>
  <si>
    <t>Protection Officer</t>
  </si>
  <si>
    <t>Base Manager (Duvivier office)</t>
  </si>
  <si>
    <t>Car</t>
  </si>
  <si>
    <t>Generator</t>
  </si>
  <si>
    <t>Tablets</t>
  </si>
  <si>
    <t>PROGRAM COSTS</t>
  </si>
  <si>
    <t>EQUIPMENT (less than 5k)</t>
  </si>
  <si>
    <t>EQUIPMENT (more than 5k)</t>
  </si>
  <si>
    <t xml:space="preserve">OFFICE(S) EXPENSES </t>
  </si>
  <si>
    <t>ADMINISTRATION</t>
  </si>
  <si>
    <t>TRANSPORTATION</t>
  </si>
  <si>
    <t>OTHER PROGRAM COSTS</t>
  </si>
  <si>
    <t>MONITORING AND EVALUATION</t>
  </si>
  <si>
    <t>AUDIT</t>
  </si>
  <si>
    <t>Audit</t>
  </si>
  <si>
    <t>Activity 1</t>
  </si>
  <si>
    <t>Unit price</t>
  </si>
  <si>
    <t>Currency</t>
  </si>
  <si>
    <t>Total budget USD</t>
  </si>
  <si>
    <t>Total budget HTG</t>
  </si>
  <si>
    <t xml:space="preserve">Unit of Measure </t>
  </si>
  <si>
    <t>USD</t>
  </si>
  <si>
    <t>HTG</t>
  </si>
  <si>
    <t>Date de debut de projet :</t>
  </si>
  <si>
    <t>Duree du projet :</t>
  </si>
  <si>
    <t>Year 1</t>
  </si>
  <si>
    <t>Year 2</t>
  </si>
  <si>
    <t>Year 3</t>
  </si>
  <si>
    <t>Ratio support/Programme :</t>
  </si>
  <si>
    <t>Bailleur :</t>
  </si>
  <si>
    <t>Projector</t>
  </si>
  <si>
    <t>Direct Support Program Costs</t>
  </si>
  <si>
    <t>Smartphone</t>
  </si>
  <si>
    <t>Phone</t>
  </si>
  <si>
    <t>Lumpsum</t>
  </si>
  <si>
    <t>Work desk</t>
  </si>
  <si>
    <t>Chairs</t>
  </si>
  <si>
    <t>Communication costs</t>
  </si>
  <si>
    <t>0401</t>
  </si>
  <si>
    <t>0402</t>
  </si>
  <si>
    <t>CONSULTANCY</t>
  </si>
  <si>
    <t>TOTAL DIRECT COSTS</t>
  </si>
  <si>
    <t>HQ Costs</t>
  </si>
  <si>
    <t>TOTAL BUDGET</t>
  </si>
  <si>
    <t>OBJECTIVE 1</t>
  </si>
  <si>
    <t>OBJECTIVE 2</t>
  </si>
  <si>
    <t>Duration</t>
  </si>
  <si>
    <t>Total Budget</t>
  </si>
  <si>
    <t>Advisor 2</t>
  </si>
  <si>
    <t>Frais de transport</t>
  </si>
  <si>
    <t>Visibilty</t>
  </si>
  <si>
    <t>GPB</t>
  </si>
  <si>
    <t>Taux de change au 01/10/2020</t>
  </si>
  <si>
    <t>Total budget GBP</t>
  </si>
  <si>
    <t>Bailleur : PBF</t>
  </si>
  <si>
    <t>Date de debut de projet : 01/01/2021</t>
  </si>
  <si>
    <t>Duree du projet : 18 mois</t>
  </si>
  <si>
    <t>Advisor 1 perdiem</t>
  </si>
  <si>
    <t>Advisor 1 fly</t>
  </si>
  <si>
    <t>Vols A/R</t>
  </si>
  <si>
    <t>0270-0280-0285</t>
  </si>
  <si>
    <t xml:space="preserve">Logistics &amp; Transport Officer </t>
  </si>
  <si>
    <t>Senior Finance Officer &amp; Partnership</t>
  </si>
  <si>
    <t>0270 - 0285</t>
  </si>
  <si>
    <t>Expert Genre et protection</t>
  </si>
  <si>
    <t>0280</t>
  </si>
  <si>
    <t>Country Director - Billet avion</t>
  </si>
  <si>
    <t>Vol A/R</t>
  </si>
  <si>
    <t>Program Director - Billet avion</t>
  </si>
  <si>
    <t>System Director - Billet avion</t>
  </si>
  <si>
    <t>Country Financial Controller - Billet avion</t>
  </si>
  <si>
    <t>Cout support</t>
  </si>
  <si>
    <t>Total Budget USD</t>
  </si>
  <si>
    <t>TOTAL DIRECTS COSTS</t>
  </si>
  <si>
    <t>Officier engagement communautaire</t>
  </si>
  <si>
    <t xml:space="preserve">Officier Livelihood </t>
  </si>
  <si>
    <t>Technicien livelihood &amp; VSLA  (sous officier livelihood)</t>
  </si>
  <si>
    <t xml:space="preserve">Chauffeur de Vehicules  </t>
  </si>
  <si>
    <t>Grant manager</t>
  </si>
  <si>
    <t>Expert Genre et protection - Billet avion</t>
  </si>
  <si>
    <t>Project Manager - Billet avion</t>
  </si>
  <si>
    <t>M&amp;E Manager</t>
  </si>
  <si>
    <t>M&amp;E Assistant</t>
  </si>
  <si>
    <t>Driver</t>
  </si>
  <si>
    <t>1.1.1 Mobilisation de 1500 jeunes de 15-24 ans (dont 50% de filles) autour de la promotion de la paix</t>
  </si>
  <si>
    <t xml:space="preserve">total 1-3 </t>
  </si>
  <si>
    <t>Taux de change BR0 2020</t>
  </si>
  <si>
    <t>Désignation</t>
  </si>
  <si>
    <t>Unité</t>
  </si>
  <si>
    <t>Qte</t>
  </si>
  <si>
    <t>Fréquence</t>
  </si>
  <si>
    <t xml:space="preserve">Cout Unitaire </t>
  </si>
  <si>
    <t>devise</t>
  </si>
  <si>
    <t>coût en $</t>
  </si>
  <si>
    <t>SAKALA</t>
  </si>
  <si>
    <t>rencontre avec leaders communautaires par quartier (x8) + inter quartier 3 pers par quartier , mise en place d'un conseil consultatif (1 pers par quartier)</t>
  </si>
  <si>
    <t>rencontre leader com' quartier</t>
  </si>
  <si>
    <t>collation simple</t>
  </si>
  <si>
    <t>participants</t>
  </si>
  <si>
    <t xml:space="preserve">eau </t>
  </si>
  <si>
    <t>rencontre interquartier</t>
  </si>
  <si>
    <t>impression de formulaire</t>
  </si>
  <si>
    <t>forum 1 journée de présentation des activités du projet</t>
  </si>
  <si>
    <t xml:space="preserve">impression </t>
  </si>
  <si>
    <t>copie</t>
  </si>
  <si>
    <t>forum</t>
  </si>
  <si>
    <t>boisson</t>
  </si>
  <si>
    <t xml:space="preserve">paté </t>
  </si>
  <si>
    <t>unité</t>
  </si>
  <si>
    <t>250 jeunes</t>
  </si>
  <si>
    <t>rencontre d'enregistrement</t>
  </si>
  <si>
    <t>flipchart</t>
  </si>
  <si>
    <t>article</t>
  </si>
  <si>
    <t>marker</t>
  </si>
  <si>
    <t>$</t>
  </si>
  <si>
    <t>papier</t>
  </si>
  <si>
    <t>rame</t>
  </si>
  <si>
    <t>stylos</t>
  </si>
  <si>
    <t>impression pour enregistrement</t>
  </si>
  <si>
    <t>copies</t>
  </si>
  <si>
    <t>LL</t>
  </si>
  <si>
    <t>Lakou Lapé</t>
  </si>
  <si>
    <t>Collation/eau</t>
  </si>
  <si>
    <t>Participants</t>
  </si>
  <si>
    <t>bel air/ st martin</t>
  </si>
  <si>
    <t>1.1.2 Activités sportives, artistiques et éducatives avec les 1500 jeunes pour la promotion de la paix et la cohésion sociale</t>
  </si>
  <si>
    <t>Cout total en euro</t>
  </si>
  <si>
    <t>500 bénéficiaires : 100 bel air,100 St Martin, 300 CS</t>
  </si>
  <si>
    <t>rencontre de 2 équipes de 2 quartier chaque semaine à Sakala</t>
  </si>
  <si>
    <t>1 salle Bel Air, 1 salle st martin, espace Sakala + 2 salles bas CS (zone d'influence)</t>
  </si>
  <si>
    <t>3 tournoi foot</t>
  </si>
  <si>
    <t>maillot, shorts</t>
  </si>
  <si>
    <t>jeunes peuvent choisir le type d'activité, certaines activités seront introduites au jeunes</t>
  </si>
  <si>
    <t>ballons</t>
  </si>
  <si>
    <t>40 jeunes jouent par semaine, un total de 250 engagé</t>
  </si>
  <si>
    <t>2 tournoi volley</t>
  </si>
  <si>
    <t xml:space="preserve">échec, scrable, sport </t>
  </si>
  <si>
    <t>4 jr par semaine (groupe de 25)</t>
  </si>
  <si>
    <t>2 tournoi basket</t>
  </si>
  <si>
    <t>100 participants</t>
  </si>
  <si>
    <t>1 cours initiation échec</t>
  </si>
  <si>
    <t>coach (2*)</t>
  </si>
  <si>
    <t>séances de formation</t>
  </si>
  <si>
    <t>50 participants</t>
  </si>
  <si>
    <t>1 tournoi échec</t>
  </si>
  <si>
    <t xml:space="preserve">echiquier </t>
  </si>
  <si>
    <t>estimation à faire</t>
  </si>
  <si>
    <t>pendule</t>
  </si>
  <si>
    <t>1 tournoi ping pong</t>
  </si>
  <si>
    <t>tables</t>
  </si>
  <si>
    <t>20 participants</t>
  </si>
  <si>
    <t xml:space="preserve">raquette, balle </t>
  </si>
  <si>
    <t>scrable</t>
  </si>
  <si>
    <t>jeu de scrabble</t>
  </si>
  <si>
    <t>jeu</t>
  </si>
  <si>
    <t>divers</t>
  </si>
  <si>
    <t>médaille</t>
  </si>
  <si>
    <t>coupe</t>
  </si>
  <si>
    <t>échiquier</t>
  </si>
  <si>
    <t>gateau</t>
  </si>
  <si>
    <t>sachet d'eau</t>
  </si>
  <si>
    <t>sachet</t>
  </si>
  <si>
    <t>nourriture/encas</t>
  </si>
  <si>
    <t>lumpsum</t>
  </si>
  <si>
    <t xml:space="preserve">2/semaine/12 ois </t>
  </si>
  <si>
    <t xml:space="preserve">maillot </t>
  </si>
  <si>
    <t>Achat trophée, équipement sportif (Ballons, sifflet)</t>
  </si>
  <si>
    <t>équipe</t>
  </si>
  <si>
    <t xml:space="preserve">4 activités sportives (Bel-Air 1, Saint Martin 1, Bel-Air et SaintMartin et une entre les trois quartiers (Bel-Air, Saint-Martin et Cité Soleil)
</t>
  </si>
  <si>
    <t>Animation artistique et sonorisation/construction de stand</t>
  </si>
  <si>
    <t>Action de visibilité et promotion de la paix</t>
  </si>
  <si>
    <t>1.1.3 Ateliers de consultations jeunes sur les barrières et les opportunités pour la promotion de la paix</t>
  </si>
  <si>
    <t>eau</t>
  </si>
  <si>
    <t>chaque 3 mois sur 12 mois, 4 groupes</t>
  </si>
  <si>
    <t>a sakala, ou si insécurité en dehors ex sonapie</t>
  </si>
  <si>
    <t>collation</t>
  </si>
  <si>
    <t>Personne</t>
  </si>
  <si>
    <t>Réalisation de 10 ateleirs en raison de 50 jeunes par quartier.</t>
  </si>
  <si>
    <t>Flip chart</t>
  </si>
  <si>
    <t>Articles</t>
  </si>
  <si>
    <t>Markers</t>
  </si>
  <si>
    <t>Impresion de document</t>
  </si>
  <si>
    <t>Copies</t>
  </si>
  <si>
    <t>1.2.1 Ciblage 500 jeunes de 18-24 ans (dont 50% de jeunes femmes)</t>
  </si>
  <si>
    <t>revoir stratégie</t>
  </si>
  <si>
    <t>cout en $</t>
  </si>
  <si>
    <t>ciblage enquête auprès des jeunes, âge, critère de vulnérabilité et intérêt agent de paix</t>
  </si>
  <si>
    <t>CWW</t>
  </si>
  <si>
    <t>enquêteurs</t>
  </si>
  <si>
    <t>personnes</t>
  </si>
  <si>
    <t>(20 enquêteurs pour faire 1200 enquête en 5 jours)</t>
  </si>
  <si>
    <t>1 salle par zone (bel air et st martin, 2 salle CS + espace sakala)</t>
  </si>
  <si>
    <t>nettoyage salle</t>
  </si>
  <si>
    <t>service</t>
  </si>
  <si>
    <t xml:space="preserve">1.2.2 Formation de 500 jeunes agents de paix sur la résolution des conflits, guérison des traumas </t>
  </si>
  <si>
    <t xml:space="preserve">Cout Total </t>
  </si>
  <si>
    <t>Personnes</t>
  </si>
  <si>
    <t xml:space="preserve">80 Bel air, 80 St martin, 340 Cité Soleil </t>
  </si>
  <si>
    <t>Cahier et stylo</t>
  </si>
  <si>
    <t>Frais de consultant</t>
  </si>
  <si>
    <t>1.2.3 Ateliers avec les 500 jeunes agents de paix en compétences de vie et masculinité positive</t>
  </si>
  <si>
    <t>jeu de correspondance</t>
  </si>
  <si>
    <t>Cout total en $</t>
  </si>
  <si>
    <t>6 mois de formation 3 mois apt de vie, 3 mois Genre, 1x par semaine</t>
  </si>
  <si>
    <t>animateurs (12 - 6 binôme d'animateurs)</t>
  </si>
  <si>
    <t>Cité Soleil</t>
  </si>
  <si>
    <t xml:space="preserve">3 formation / semaine / animateurs (25-30 jeunes) </t>
  </si>
  <si>
    <t>8 quartiers</t>
  </si>
  <si>
    <t>services</t>
  </si>
  <si>
    <t>Bel Air</t>
  </si>
  <si>
    <t>2 binome Bel Air / st Martin</t>
  </si>
  <si>
    <t>impression</t>
  </si>
  <si>
    <t>St Martin</t>
  </si>
  <si>
    <t>4 binome Cité Soleil</t>
  </si>
  <si>
    <t>articles</t>
  </si>
  <si>
    <t>salle</t>
  </si>
  <si>
    <t>8 salle CS, 2 salle bel air/st martin</t>
  </si>
  <si>
    <t>cahier</t>
  </si>
  <si>
    <t>matériels pour projection audiovisuelle</t>
  </si>
  <si>
    <t>1.2.4 Formation professionnelle de 200 jeunes selon les besoins du marché (6 mois)</t>
  </si>
  <si>
    <t>orientation</t>
  </si>
  <si>
    <t>orientation - eau</t>
  </si>
  <si>
    <t>orientation - nettoyage salle</t>
  </si>
  <si>
    <t>orientation frais de transport intervenant</t>
  </si>
  <si>
    <t xml:space="preserve">formation professionnelles jeunes </t>
  </si>
  <si>
    <t>kit de lancement</t>
  </si>
  <si>
    <t xml:space="preserve">frais de transport formation </t>
  </si>
  <si>
    <t>1.2.5 Formation de 100 jeunes sur la mise en place d'une AGR et Education financière</t>
  </si>
  <si>
    <t>notes formation AGR</t>
  </si>
  <si>
    <t xml:space="preserve">10 jeunes Bel Air, 10 jeunes ST martin, 20 jeunes bas CS, 10 jeune haut Cité Soleil </t>
  </si>
  <si>
    <t>animateurs de formation</t>
  </si>
  <si>
    <t>50 jeunes, 6 mois de formation</t>
  </si>
  <si>
    <t>4 animateurs</t>
  </si>
  <si>
    <t>nettoyage de salle</t>
  </si>
  <si>
    <t xml:space="preserve">animateur formation </t>
  </si>
  <si>
    <t>subvention</t>
  </si>
  <si>
    <t>formateurs technique</t>
  </si>
  <si>
    <t>personne</t>
  </si>
  <si>
    <t>accompagnement coaching</t>
  </si>
  <si>
    <t>formateurs AGR</t>
  </si>
  <si>
    <t>3 mois de formation AGR</t>
  </si>
  <si>
    <t>plume</t>
  </si>
  <si>
    <t>Pelle</t>
  </si>
  <si>
    <t>collecte : (pelle, pioche, rateau, fourche, brouette, gants, casques, cache nez, gilet)</t>
  </si>
  <si>
    <t xml:space="preserve">pioche </t>
  </si>
  <si>
    <t>rateau</t>
  </si>
  <si>
    <t>fourche</t>
  </si>
  <si>
    <t>brouette</t>
  </si>
  <si>
    <t xml:space="preserve">gants </t>
  </si>
  <si>
    <t>casques</t>
  </si>
  <si>
    <t>cache nez</t>
  </si>
  <si>
    <t>gilet</t>
  </si>
  <si>
    <t xml:space="preserve">huile </t>
  </si>
  <si>
    <t xml:space="preserve">transformation : huile*1, marteau*1, pinceau(jeu), peinture (jeu), scie (1 scie pour 3pers) sécateur*1, pince, couteau, gabarit (1:3 person, idéalement 1 /personne), moule, machine à adoquin/fabrique de bloc. (à estimer) </t>
  </si>
  <si>
    <t>marteau</t>
  </si>
  <si>
    <t>100 en Agrégat, 100 en valorisation des déchets</t>
  </si>
  <si>
    <t>jeu de pinceau</t>
  </si>
  <si>
    <t>peinture</t>
  </si>
  <si>
    <t>scie</t>
  </si>
  <si>
    <t>moule</t>
  </si>
  <si>
    <t>machine à adoquin</t>
  </si>
  <si>
    <t xml:space="preserve"> </t>
  </si>
  <si>
    <t xml:space="preserve">ciment </t>
  </si>
  <si>
    <t>sac</t>
  </si>
  <si>
    <t>sable</t>
  </si>
  <si>
    <t>truelle</t>
  </si>
  <si>
    <t>1 pour 4 participants</t>
  </si>
  <si>
    <t>mètre</t>
  </si>
  <si>
    <t>intrument géométrique</t>
  </si>
  <si>
    <t>ciseaux</t>
  </si>
  <si>
    <t>animateurs AVEC</t>
  </si>
  <si>
    <t>kits avec (cahier, boîte)</t>
  </si>
  <si>
    <t>kits</t>
  </si>
  <si>
    <t>conseiller technique Jour</t>
  </si>
  <si>
    <t>jours</t>
  </si>
  <si>
    <t>conseiller technique vol et perdiem</t>
  </si>
  <si>
    <t>appui technique SONKE</t>
  </si>
  <si>
    <t>plutôt financement</t>
  </si>
  <si>
    <t>bidon</t>
  </si>
  <si>
    <t xml:space="preserve">Bel air, St martin Cité Soleil </t>
  </si>
  <si>
    <t>visite appui technique renforcement OCB</t>
  </si>
  <si>
    <t>billet d'avion</t>
  </si>
  <si>
    <t>na</t>
  </si>
  <si>
    <t>matériel divers (laptop, mobilier, matériel sportif max 1000$ par OCB)</t>
  </si>
  <si>
    <t>organisations</t>
  </si>
  <si>
    <t>coût total</t>
  </si>
  <si>
    <t>sachets</t>
  </si>
  <si>
    <t>matériels</t>
  </si>
  <si>
    <t>frais de transports</t>
  </si>
  <si>
    <t>nettoyage de la salle</t>
  </si>
  <si>
    <t>impressions</t>
  </si>
  <si>
    <t>grand panneau blanc</t>
  </si>
  <si>
    <t>frais de consultant</t>
  </si>
  <si>
    <t>co-financement initiatives OCB</t>
  </si>
  <si>
    <t>Cette activité aura 55 jeunes venus des trois qurtiers qui participeront à neuf séances de dialogue</t>
  </si>
  <si>
    <t>Frais Animateurs</t>
  </si>
  <si>
    <t>Frais d'animation pour dix jours de travail</t>
  </si>
  <si>
    <t>frais de transport</t>
  </si>
  <si>
    <t>cahiers</t>
  </si>
  <si>
    <t>stylo</t>
  </si>
  <si>
    <t>formation rédaction/ dessin mural / BD</t>
  </si>
  <si>
    <t>publication</t>
  </si>
  <si>
    <t>matériel muraux</t>
  </si>
  <si>
    <t>reproduction</t>
  </si>
  <si>
    <t>Sakala</t>
  </si>
  <si>
    <t>support</t>
  </si>
  <si>
    <t>act staff et support partenaire</t>
  </si>
  <si>
    <t>staff &amp; activité CWW</t>
  </si>
  <si>
    <t>staff</t>
  </si>
  <si>
    <t>M&amp;E</t>
  </si>
  <si>
    <t>Résultat 1</t>
  </si>
  <si>
    <t>Résultat 2</t>
  </si>
  <si>
    <t>1.2.7 Formation de 200 jeunes sur la mise en place d'une AGR recyclage et valorisation</t>
  </si>
  <si>
    <t>LL - Programme Manager</t>
  </si>
  <si>
    <t>LL - Officier De Projet</t>
  </si>
  <si>
    <t>LL - Officier de Finance</t>
  </si>
  <si>
    <t>LL - Responsible d'achat</t>
  </si>
  <si>
    <t>LL - Facilitateurs (3)</t>
  </si>
  <si>
    <t>LL - Chauffeur</t>
  </si>
  <si>
    <t xml:space="preserve">LL - Responsable M &amp; E et Genre </t>
  </si>
  <si>
    <t>Agent de liason communataire</t>
  </si>
  <si>
    <t>Concern</t>
  </si>
  <si>
    <t>initialement 22500</t>
  </si>
  <si>
    <t>Catégories</t>
  </si>
  <si>
    <t>Lakou Lape</t>
  </si>
  <si>
    <t>Staff P</t>
  </si>
  <si>
    <t>Staff S</t>
  </si>
  <si>
    <t>Cout support (Staff support + Support)</t>
  </si>
  <si>
    <t>% par rapport a l'enveloppe totale</t>
  </si>
  <si>
    <t xml:space="preserve">Support </t>
  </si>
  <si>
    <t>Staff</t>
  </si>
  <si>
    <t>Total Staff + Support</t>
  </si>
  <si>
    <t>HQ costs</t>
  </si>
  <si>
    <t>TOTAL COSTS</t>
  </si>
  <si>
    <t>DDG licences</t>
  </si>
  <si>
    <t xml:space="preserve">M&amp;E </t>
  </si>
  <si>
    <t>% Staff</t>
  </si>
  <si>
    <t>TOT</t>
  </si>
  <si>
    <t>financement</t>
  </si>
  <si>
    <t>Annexe D - Budget du projet PBF</t>
  </si>
  <si>
    <t>Tableau 2 - Répartition des produits par catégories de budget de l’ONU</t>
  </si>
  <si>
    <t>Recipient Agency 2</t>
  </si>
  <si>
    <t>Recipient Agency 3</t>
  </si>
  <si>
    <t>Total</t>
  </si>
  <si>
    <t>RESULTAT 1</t>
  </si>
  <si>
    <t>Produit 1.1</t>
  </si>
  <si>
    <t>Total pour produit 1.1 (du tableau 1)</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</si>
  <si>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</si>
  <si>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</si>
  <si>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</si>
  <si>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</si>
  <si>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</si>
  <si>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</si>
  <si>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</si>
  <si>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 xml:space="preserve">Total </t>
  </si>
  <si>
    <t>Produit 1.2</t>
  </si>
  <si>
    <t>Total pour produit 1.2 (du tableau 1)</t>
  </si>
  <si>
    <t>Produit 1.3</t>
  </si>
  <si>
    <t>Total pour produit 1.3 (du tableau 1)</t>
  </si>
  <si>
    <t>Produit 1.4</t>
  </si>
  <si>
    <t>Total pour produit 1.4 (du tableau 1)</t>
  </si>
  <si>
    <t>RESULTAT 2</t>
  </si>
  <si>
    <t>Produit 2.1</t>
  </si>
  <si>
    <t>Total pour produit 2.1 (du tableau 1)</t>
  </si>
  <si>
    <t>Produit 2.2</t>
  </si>
  <si>
    <t>Total pour produit 2.2 (du tableau 1)</t>
  </si>
  <si>
    <t>Produit 2.3</t>
  </si>
  <si>
    <t>Total pour produit 2.3 (du tableau 1)</t>
  </si>
  <si>
    <t>Produit 2.4</t>
  </si>
  <si>
    <t>Total pour produit 2.4 (du tableau 1)</t>
  </si>
  <si>
    <t>RESULTAT 3</t>
  </si>
  <si>
    <t>Produit 3.1</t>
  </si>
  <si>
    <t>Total pour produit 3.1 (du tableau 1)</t>
  </si>
  <si>
    <t>Produit 3.2</t>
  </si>
  <si>
    <t>Total pour produit 3.2 (du tableau 1)</t>
  </si>
  <si>
    <t>Produit 3.3</t>
  </si>
  <si>
    <t>Total pour produit 3.3 (du tableau 1)</t>
  </si>
  <si>
    <t>Produit 3.4</t>
  </si>
  <si>
    <t>Total pour produit 3.4 (du tableau 1)</t>
  </si>
  <si>
    <t>RESULTAT 4</t>
  </si>
  <si>
    <t>Produit 4.1</t>
  </si>
  <si>
    <t>Total pour produit 4.1 (du tableau 1)</t>
  </si>
  <si>
    <t>Poduit 4.2</t>
  </si>
  <si>
    <t>Total pour produit 4.2 (du tableau 1)</t>
  </si>
  <si>
    <t>Produit 4.3</t>
  </si>
  <si>
    <t>Total pour produit 4.3 (du tableau 1)</t>
  </si>
  <si>
    <t>Produit 4.4</t>
  </si>
  <si>
    <t>Total pour produit 4.4 (du tableau 1)</t>
  </si>
  <si>
    <t xml:space="preserve">Coûts supplémentaires </t>
  </si>
  <si>
    <t>Total des coûts supplémentaires (du tableau 1)</t>
  </si>
  <si>
    <t>Totaux</t>
  </si>
  <si>
    <t>Recipient Organization 2</t>
  </si>
  <si>
    <t>Recipient Organization 3</t>
  </si>
  <si>
    <t>Totals</t>
  </si>
  <si>
    <t>Sous-budget total du projet</t>
  </si>
  <si>
    <t>Coûts indirects (7%):</t>
  </si>
  <si>
    <t>TOTAL</t>
  </si>
  <si>
    <t xml:space="preserve">carte/badge </t>
  </si>
  <si>
    <t>eau/collation/matériel de formation</t>
  </si>
  <si>
    <t>OCB</t>
  </si>
  <si>
    <t>groupe jeunes</t>
  </si>
  <si>
    <t>co financement groupe de jeune</t>
  </si>
  <si>
    <t>0403</t>
  </si>
  <si>
    <t>0404</t>
  </si>
  <si>
    <t>0405</t>
  </si>
  <si>
    <t>0405 - 1530</t>
  </si>
  <si>
    <t>0406</t>
  </si>
  <si>
    <t>Control</t>
  </si>
  <si>
    <t>% par activite</t>
  </si>
  <si>
    <t>Categorie PBF</t>
  </si>
  <si>
    <t>enqueteurs</t>
  </si>
  <si>
    <t>Location d'espace - formation enqueteurs</t>
  </si>
  <si>
    <t>days</t>
  </si>
  <si>
    <t>Collations enqueteurs - formation</t>
  </si>
  <si>
    <t>sessions</t>
  </si>
  <si>
    <t>Evaluation qualitative - loc salle</t>
  </si>
  <si>
    <t>Evaluation qualitative - collations</t>
  </si>
  <si>
    <t>Person</t>
  </si>
  <si>
    <t>Atelier de capitalisation - eau/collations/impression</t>
  </si>
  <si>
    <t>COUT PROGRAMME</t>
  </si>
  <si>
    <t>Version pour les OSC</t>
  </si>
  <si>
    <t>Tableau 1 - Budget du projet PBF par résultat, produit et activité</t>
  </si>
  <si>
    <t>Nombre de resultat/ produit</t>
  </si>
  <si>
    <t>Formulation du resultat/ produit/activite</t>
  </si>
  <si>
    <t>Organisation recipiendiaire (budget en USD)</t>
  </si>
  <si>
    <t>Recipient Organization 2 Budget</t>
  </si>
  <si>
    <t>Recipient Organization 3 Budget</t>
  </si>
  <si>
    <r>
      <t xml:space="preserve">Pourcentage du budget pour chaque produit ou activite reserve pour action directe sur égalité des sexes et autonomisation des femmes (GEWE) </t>
    </r>
    <r>
      <rPr>
        <sz val="12"/>
        <color theme="1"/>
        <rFont val="Calibri"/>
        <family val="2"/>
        <scheme val="minor"/>
      </rPr>
      <t>(cas echeant)</t>
    </r>
    <r>
      <rPr>
        <b/>
        <sz val="12"/>
        <color theme="1"/>
        <rFont val="Calibri"/>
        <family val="2"/>
        <scheme val="minor"/>
      </rPr>
      <t xml:space="preserve"> </t>
    </r>
  </si>
  <si>
    <r>
      <t xml:space="preserve">Niveau de depense/ engagement actuel 
</t>
    </r>
    <r>
      <rPr>
        <sz val="12"/>
        <color theme="1"/>
        <rFont val="Calibri"/>
        <family val="2"/>
        <scheme val="minor"/>
      </rPr>
      <t>(a remplir au moment des rapports de projet)</t>
    </r>
  </si>
  <si>
    <r>
      <t>Justification du montant à GEWE</t>
    </r>
    <r>
      <rPr>
        <sz val="12"/>
        <color theme="1"/>
        <rFont val="Calibri"/>
        <family val="2"/>
        <scheme val="minor"/>
      </rPr>
      <t xml:space="preserve"> (par exemple, la formation comprend une session sur l'égalité des sexes, des efforts spécifiques déployés pour assurer une représentation égale des femmes et des hommes, etc.)</t>
    </r>
  </si>
  <si>
    <r>
      <t>Notes quelconque le cas echeant</t>
    </r>
    <r>
      <rPr>
        <sz val="12"/>
        <color theme="1"/>
        <rFont val="Calibri"/>
        <family val="2"/>
        <scheme val="minor"/>
      </rPr>
      <t xml:space="preserve"> (.e.g sur types des entrants ou justification du budget)</t>
    </r>
  </si>
  <si>
    <t xml:space="preserve">RESULTAT 1: </t>
  </si>
  <si>
    <t>Produit 1.1:</t>
  </si>
  <si>
    <t>Activite 1.1.1:</t>
  </si>
  <si>
    <t>Activite 1.1.2:</t>
  </si>
  <si>
    <t>Activite 1.1.3:</t>
  </si>
  <si>
    <t>Activite 1.1.4</t>
  </si>
  <si>
    <t>Activite 1.1.5</t>
  </si>
  <si>
    <t>Activite 1.1.6</t>
  </si>
  <si>
    <t>Activite 1.1.7</t>
  </si>
  <si>
    <t>Activite 1.1.8</t>
  </si>
  <si>
    <t>Total pour produit 1.1</t>
  </si>
  <si>
    <t>Produit 1.2:</t>
  </si>
  <si>
    <t>Activite 1.2.1</t>
  </si>
  <si>
    <t>Activite 1.2.2</t>
  </si>
  <si>
    <t>Activite 1.2.3</t>
  </si>
  <si>
    <t>Activite 1.2.4</t>
  </si>
  <si>
    <t>Activite 1.2.5</t>
  </si>
  <si>
    <t>Activite 1.2.6</t>
  </si>
  <si>
    <t>Activite 1.2.7</t>
  </si>
  <si>
    <t>Activite 1.2.8</t>
  </si>
  <si>
    <t>Total pour produit 1.2</t>
  </si>
  <si>
    <t>Produit 1.3:</t>
  </si>
  <si>
    <t>Activite 1.3.1</t>
  </si>
  <si>
    <t>Activite 1.3.2</t>
  </si>
  <si>
    <t>Activite 1.3.3</t>
  </si>
  <si>
    <t>Activite 1.3.4</t>
  </si>
  <si>
    <t>Activite 1.3.5</t>
  </si>
  <si>
    <t>Activite 1.3.6</t>
  </si>
  <si>
    <t>Activite 1.3.7</t>
  </si>
  <si>
    <t>Activite 1.3.8</t>
  </si>
  <si>
    <t>Total pour produit 1.3</t>
  </si>
  <si>
    <t>Produit 1.4:</t>
  </si>
  <si>
    <t>Activite 1.4.1</t>
  </si>
  <si>
    <t>Activite 1.4.2</t>
  </si>
  <si>
    <t>Activite 1.4.3</t>
  </si>
  <si>
    <t>Activite 1.4.4</t>
  </si>
  <si>
    <t>Activite 1.4.5</t>
  </si>
  <si>
    <t>Activite 1.4.6</t>
  </si>
  <si>
    <t>Activite 1.4.7</t>
  </si>
  <si>
    <t>Activite 1.4.8</t>
  </si>
  <si>
    <t>Total pour produit 1.4</t>
  </si>
  <si>
    <t xml:space="preserve">RESULTAT 2: </t>
  </si>
  <si>
    <t>Activite 2.1.1</t>
  </si>
  <si>
    <t>Activite 2.1.2</t>
  </si>
  <si>
    <t>Activite 2.1.3</t>
  </si>
  <si>
    <t>Activite 2.1.4</t>
  </si>
  <si>
    <t>Activite 2.1.5</t>
  </si>
  <si>
    <t>Activite 2.1.6</t>
  </si>
  <si>
    <t>Activite 2.1.7</t>
  </si>
  <si>
    <t>Activite 2.1.8</t>
  </si>
  <si>
    <t>Total pour produit 2.1</t>
  </si>
  <si>
    <t>Activite 2.2.1</t>
  </si>
  <si>
    <t>Activite' 2.2.2</t>
  </si>
  <si>
    <t>Activite 2.2.3</t>
  </si>
  <si>
    <t>Activite 2.2.4</t>
  </si>
  <si>
    <t>Activite 2.2.5</t>
  </si>
  <si>
    <t>Activite 2.2.6</t>
  </si>
  <si>
    <t>Activite 2.2.7</t>
  </si>
  <si>
    <t>Activite 2.2.8</t>
  </si>
  <si>
    <t>Total pour produit 2.2</t>
  </si>
  <si>
    <t>Activite 2.3.1</t>
  </si>
  <si>
    <t>Activite 2.3.2</t>
  </si>
  <si>
    <t>Activite 2.3.3</t>
  </si>
  <si>
    <t>Activite 2.3.4</t>
  </si>
  <si>
    <t>Activite 2.3.5</t>
  </si>
  <si>
    <t>Activite 2.3.6</t>
  </si>
  <si>
    <t>Activite 2.3.7</t>
  </si>
  <si>
    <t>Activite 2.3.8</t>
  </si>
  <si>
    <t>Total pour produit 2.3</t>
  </si>
  <si>
    <t>Activite 2.4.1</t>
  </si>
  <si>
    <t>Activite 2.4.2</t>
  </si>
  <si>
    <t>Activite 2.4.3</t>
  </si>
  <si>
    <t>Activite 2.4.4</t>
  </si>
  <si>
    <t>Activite 2.4.5</t>
  </si>
  <si>
    <t>Activite 2.4.6</t>
  </si>
  <si>
    <t>Activite 2.4.7</t>
  </si>
  <si>
    <t>Activite 2.4.8</t>
  </si>
  <si>
    <t>Total pour produit 2.4</t>
  </si>
  <si>
    <t xml:space="preserve">RESULTAT 3: </t>
  </si>
  <si>
    <t>Activite 3.1.1</t>
  </si>
  <si>
    <t>Activite 3.1.2</t>
  </si>
  <si>
    <t>Activite 3.1.3</t>
  </si>
  <si>
    <t>Activite 3.1.4</t>
  </si>
  <si>
    <t>Activite 3.1.5</t>
  </si>
  <si>
    <t>Activite 3.1.6</t>
  </si>
  <si>
    <t>Activite 3.1.7</t>
  </si>
  <si>
    <t>Activite 3.1.8</t>
  </si>
  <si>
    <t>Total pour produit 3.1</t>
  </si>
  <si>
    <t>Produit 3.2:</t>
  </si>
  <si>
    <t>Activite 3.2.1</t>
  </si>
  <si>
    <t>Activite 3.2.2</t>
  </si>
  <si>
    <t>Activite 3.2.3</t>
  </si>
  <si>
    <t>Activite 3.2.4</t>
  </si>
  <si>
    <t>Activite 3.2.5</t>
  </si>
  <si>
    <t>Activite 3.2.6</t>
  </si>
  <si>
    <t>Activite 3.2.7</t>
  </si>
  <si>
    <t>Activite 3.2.8</t>
  </si>
  <si>
    <t>Total pour produit 3.2</t>
  </si>
  <si>
    <t>Activite 3.3.1</t>
  </si>
  <si>
    <t>Activite 3.3.2</t>
  </si>
  <si>
    <t>Activite 3.3.3</t>
  </si>
  <si>
    <t>Activite 3.3.4</t>
  </si>
  <si>
    <t>Activite 3.3.5</t>
  </si>
  <si>
    <t>Activite 3.3.6</t>
  </si>
  <si>
    <t>Activite 3.3.7</t>
  </si>
  <si>
    <t>Activite 3.3.8</t>
  </si>
  <si>
    <t>Total pour produit 3.3</t>
  </si>
  <si>
    <t>Activite 3.4.1</t>
  </si>
  <si>
    <t>Activite 3.4.2</t>
  </si>
  <si>
    <t>Activite 3.4.3</t>
  </si>
  <si>
    <t>Activite 3.4.4</t>
  </si>
  <si>
    <t>Activite 3.4.5</t>
  </si>
  <si>
    <t>Activite 3.4.6</t>
  </si>
  <si>
    <t>Activite 3.4.7</t>
  </si>
  <si>
    <t>Activite 3.4.8</t>
  </si>
  <si>
    <t>Total pour produit 3.4</t>
  </si>
  <si>
    <t xml:space="preserve">RESULTAT 4: </t>
  </si>
  <si>
    <t>Activite 4.1.1</t>
  </si>
  <si>
    <t>Activite 4.1.2</t>
  </si>
  <si>
    <t>Activite 4.1.3</t>
  </si>
  <si>
    <t>Activite 4.1.4</t>
  </si>
  <si>
    <t>Activite 4.1.5</t>
  </si>
  <si>
    <t>Activite 4.1.6</t>
  </si>
  <si>
    <t>Activite 4.1.7</t>
  </si>
  <si>
    <t>Activite 4.1.8</t>
  </si>
  <si>
    <t>Total pour produit 4.1</t>
  </si>
  <si>
    <t>Produit 4.2</t>
  </si>
  <si>
    <t>Activite 4.2.1</t>
  </si>
  <si>
    <t>Activite 4.2.2</t>
  </si>
  <si>
    <t>Activite 4.2.3</t>
  </si>
  <si>
    <t>Activite 4.2.4</t>
  </si>
  <si>
    <t>Activite 4.2.5</t>
  </si>
  <si>
    <t>Activite 4.2.6</t>
  </si>
  <si>
    <t>Activite 4.2.7</t>
  </si>
  <si>
    <t>Activite 4.2.8</t>
  </si>
  <si>
    <t>Total pour produit 4.2</t>
  </si>
  <si>
    <t>Activite 4.3.1</t>
  </si>
  <si>
    <t>Activite 4.3.2</t>
  </si>
  <si>
    <t>Activite 4.3.3</t>
  </si>
  <si>
    <t>Activite 4.3.4</t>
  </si>
  <si>
    <t>Activite 4.3.5</t>
  </si>
  <si>
    <t>Activite 4.3.6</t>
  </si>
  <si>
    <t>Activite 4.3.7</t>
  </si>
  <si>
    <t>Activite 4.3.8</t>
  </si>
  <si>
    <t>Total pour produit 4.3</t>
  </si>
  <si>
    <t>Activite 4.4.1</t>
  </si>
  <si>
    <t>Activite 4.4.2</t>
  </si>
  <si>
    <t>Activite 4.4.3</t>
  </si>
  <si>
    <t>Activite 4.4.4</t>
  </si>
  <si>
    <t>Activite 4.4.5</t>
  </si>
  <si>
    <t>Activite 4.4.6</t>
  </si>
  <si>
    <t>Activite 4.4.7</t>
  </si>
  <si>
    <t>Activite 4.4.8</t>
  </si>
  <si>
    <t>Total pour produit 4.4</t>
  </si>
  <si>
    <t>Cout de personnel du projet si pas inclus dans les activites si-dessus</t>
  </si>
  <si>
    <t>Couts operationnels si pas inclus dans les activites si-dessus</t>
  </si>
  <si>
    <t>Budget de suivi</t>
  </si>
  <si>
    <t>Budget pour l'évaluation finale indépendante</t>
  </si>
  <si>
    <t>Budget pour l'audit indépendant</t>
  </si>
  <si>
    <t>Coûts supplémentaires total</t>
  </si>
  <si>
    <t>Répartition des tranches basée sur la performance</t>
  </si>
  <si>
    <t>Tranche %</t>
  </si>
  <si>
    <t>Première tranche</t>
  </si>
  <si>
    <t>Deuxième tranche</t>
  </si>
  <si>
    <t>Troisième tranche</t>
  </si>
  <si>
    <r>
      <t xml:space="preserve">$ alloué à GEWE </t>
    </r>
    <r>
      <rPr>
        <sz val="11"/>
        <color theme="1"/>
        <rFont val="Calibri"/>
        <family val="2"/>
        <scheme val="minor"/>
      </rPr>
      <t>(inclut coûts indirects)</t>
    </r>
  </si>
  <si>
    <t>Total des dépenses</t>
  </si>
  <si>
    <t>% alloué à GEWE</t>
  </si>
  <si>
    <t>Taux d'exécution</t>
  </si>
  <si>
    <r>
      <t xml:space="preserve">$ alloué à S&amp;E </t>
    </r>
    <r>
      <rPr>
        <sz val="11"/>
        <color theme="1"/>
        <rFont val="Calibri"/>
        <family val="2"/>
        <scheme val="minor"/>
      </rPr>
      <t>(inclut coûts indirects)</t>
    </r>
  </si>
  <si>
    <t>% alloué à S&amp;E</t>
  </si>
  <si>
    <r>
      <t xml:space="preserve">Note: Le PBF n'accepte pas les projets avec moins de 5% pour le S&amp;E et moins 15% pour le GEWE. Ces chiffres apparaîtront </t>
    </r>
    <r>
      <rPr>
        <sz val="11"/>
        <color rgb="FFFF0000"/>
        <rFont val="Calibri"/>
        <family val="2"/>
        <scheme val="minor"/>
      </rPr>
      <t>en rouge</t>
    </r>
    <r>
      <rPr>
        <sz val="11"/>
        <color theme="1"/>
        <rFont val="Calibri"/>
        <family val="2"/>
        <scheme val="minor"/>
      </rPr>
      <t xml:space="preserve"> si ce seuil minimum n'est pas atteint.</t>
    </r>
  </si>
  <si>
    <t>Personnel national et expatrié de l'organisation Concern Worldwide</t>
  </si>
  <si>
    <t>Budget Monitoring and evaluation incluant personnel, licence, materiel et formations</t>
  </si>
  <si>
    <t>Evaluateur Final</t>
  </si>
  <si>
    <t>Audit indépendant</t>
  </si>
  <si>
    <t>% par sous-activite</t>
  </si>
  <si>
    <t>Evaluation externe</t>
  </si>
  <si>
    <t>autres couts</t>
  </si>
  <si>
    <t>0410</t>
  </si>
  <si>
    <t>5.1.1</t>
  </si>
  <si>
    <t>5.1.2</t>
  </si>
  <si>
    <t>5.3.1</t>
  </si>
  <si>
    <t>5.3.2</t>
  </si>
  <si>
    <t>5.3.3</t>
  </si>
  <si>
    <t>5.3.4</t>
  </si>
  <si>
    <t>6.1.1.</t>
  </si>
  <si>
    <t>Company</t>
  </si>
  <si>
    <t>Concern Haiti</t>
  </si>
  <si>
    <t>Report</t>
  </si>
  <si>
    <t>UD054</t>
  </si>
  <si>
    <t>Donor</t>
  </si>
  <si>
    <t>TRX List</t>
  </si>
  <si>
    <t>All Periods With Donor Transactions</t>
  </si>
  <si>
    <t>GL Currency</t>
  </si>
  <si>
    <t>Conversion</t>
  </si>
  <si>
    <t>USD TO HTG</t>
  </si>
  <si>
    <t>Exchange Problems</t>
  </si>
  <si>
    <t>TRX Date</t>
  </si>
  <si>
    <t>Year</t>
  </si>
  <si>
    <t>Period</t>
  </si>
  <si>
    <t>Account Number</t>
  </si>
  <si>
    <t xml:space="preserve">Nominal </t>
  </si>
  <si>
    <t>Project</t>
  </si>
  <si>
    <t>Location</t>
  </si>
  <si>
    <t>Job Code</t>
  </si>
  <si>
    <t>Account Description</t>
  </si>
  <si>
    <t>Reference</t>
  </si>
  <si>
    <t>Posting Status</t>
  </si>
  <si>
    <t>Journal</t>
  </si>
  <si>
    <t>TRX Description</t>
  </si>
  <si>
    <t xml:space="preserve"> Originating Currency </t>
  </si>
  <si>
    <t>Debit Amount
(Originating Currency)</t>
  </si>
  <si>
    <t>Credit Amount
(Originating Currency)</t>
  </si>
  <si>
    <t xml:space="preserve"> T. FX Rate </t>
  </si>
  <si>
    <t>Debit Amount
(GL Currency)</t>
  </si>
  <si>
    <t>Credit Amount
(GL Currency)</t>
  </si>
  <si>
    <t>Net (GL Currency)</t>
  </si>
  <si>
    <t>Donor FX Rate</t>
  </si>
  <si>
    <t>Donor Net Amount</t>
  </si>
  <si>
    <t>DEX ROW ID</t>
  </si>
  <si>
    <t xml:space="preserve">1490-4102-UD054-00-9300-HT                                                                                                       </t>
  </si>
  <si>
    <t xml:space="preserve">Laptops-PBF-SEMANS LAPE----                        </t>
  </si>
  <si>
    <t xml:space="preserve">PUU13 Chq. 14212               </t>
  </si>
  <si>
    <t xml:space="preserve">0221/8300/USD  </t>
  </si>
  <si>
    <t xml:space="preserve">3Back Pack Laptop-PBF          </t>
  </si>
  <si>
    <t xml:space="preserve">PUU14 Chq. 14213               </t>
  </si>
  <si>
    <t xml:space="preserve">3LaptopHPProb450-4GB15''-PBF   </t>
  </si>
  <si>
    <t xml:space="preserve">0260-4102-UD054-00-2003-HT                                                                                                       </t>
  </si>
  <si>
    <t xml:space="preserve">Driver-PBF-SEMANS LAPE----                         </t>
  </si>
  <si>
    <t xml:space="preserve">Feb-21 Cessation               </t>
  </si>
  <si>
    <t xml:space="preserve">CESS/FEB-21    </t>
  </si>
  <si>
    <t xml:space="preserve">Monthly Cess Allocation        </t>
  </si>
  <si>
    <t xml:space="preserve">0260-4102-UD054-00-2004-HT                                                                                                       </t>
  </si>
  <si>
    <t xml:space="preserve">0260-4102-UD054-00-2005-HT                                                                                                       </t>
  </si>
  <si>
    <t xml:space="preserve">0260-4102-UD054-00-2009-HT                                                                                                       </t>
  </si>
  <si>
    <t xml:space="preserve">0260-4102-UD054-00-2010-HT                                                                                                       </t>
  </si>
  <si>
    <t xml:space="preserve">0260-4102-UD054-00-2011-HT                                                                                                       </t>
  </si>
  <si>
    <t xml:space="preserve">0260-4102-UD054-00-2018-HT                                                                                                       </t>
  </si>
  <si>
    <t xml:space="preserve">0260-4102-UD054-00-2053-HT                                                                                                       </t>
  </si>
  <si>
    <t xml:space="preserve">Assistant CFC-PBF-SEMANS LAPE----                  </t>
  </si>
  <si>
    <t xml:space="preserve">0260-4102-UD054-00-2061-HT                                                                                                       </t>
  </si>
  <si>
    <t xml:space="preserve">CESS-Facility Assistant-UN Agencies---             </t>
  </si>
  <si>
    <t xml:space="preserve">0260-4102-UD054-00-2062-HT                                                                                                       </t>
  </si>
  <si>
    <t xml:space="preserve">IT Manager-PBF-SEMANS LAPE----                     </t>
  </si>
  <si>
    <t xml:space="preserve">0260-4102-UD054-00-2066-HT                                                                                                       </t>
  </si>
  <si>
    <t xml:space="preserve">Base Manager (Duvivier office)-PBF-SEMANS LAPE---- </t>
  </si>
  <si>
    <t xml:space="preserve">0260-4102-UD054-00-2086-HT                                                                                                       </t>
  </si>
  <si>
    <t xml:space="preserve">Finance Assistant-PBF-SEMANS LAPE----              </t>
  </si>
  <si>
    <t xml:space="preserve">0260-4102-UD054-00-2087-HT                                                                                                       </t>
  </si>
  <si>
    <t xml:space="preserve">Procurement Officer-PBF-SEMANS LAPE----            </t>
  </si>
  <si>
    <t xml:space="preserve">0260-4102-UD054-00-2088-HT                                                                                                       </t>
  </si>
  <si>
    <t xml:space="preserve">Senior Finance Officer &amp; Compliance-PBF-SEMANS LAP </t>
  </si>
  <si>
    <t xml:space="preserve">0260-4102-UD054-00-2089-HT                                                                                                       </t>
  </si>
  <si>
    <t xml:space="preserve">Senior Finance Officer &amp; Partnership-PBF-SEMANS LA </t>
  </si>
  <si>
    <t xml:space="preserve">0260-4102-UD054-00-2090-HT                                                                                                       </t>
  </si>
  <si>
    <t xml:space="preserve">HR/Admin Officer-PBF-SEMANS LAPE----               </t>
  </si>
  <si>
    <t xml:space="preserve">0260-4102-UD054-00-2155-HT                                                                                                       </t>
  </si>
  <si>
    <t xml:space="preserve">CESS-Conseillère Technique Partenariat et Protecti </t>
  </si>
  <si>
    <t xml:space="preserve">0260-4102-UD054-00-2214-HT                                                                                                       </t>
  </si>
  <si>
    <t xml:space="preserve">M&amp;E Manager-PBF-SEMANS LAPE----                    </t>
  </si>
  <si>
    <t xml:space="preserve">0260-4102-UD054-00-2238-HT                                                                                                       </t>
  </si>
  <si>
    <t xml:space="preserve">Database Assistant-PBF-SEMANS LAPE----             </t>
  </si>
  <si>
    <t xml:space="preserve">0260-4102-UD054-00-2241-HT                                                                                                       </t>
  </si>
  <si>
    <t xml:space="preserve">M&amp;E Assistant-PBF-SEMANS LAPE----                  </t>
  </si>
  <si>
    <t xml:space="preserve">0260-4102-UD054-00-4022-HT                                                                                                       </t>
  </si>
  <si>
    <t xml:space="preserve">Senior Finance Officer-PBF-SEMANS LAPE----         </t>
  </si>
  <si>
    <t xml:space="preserve">0201-4102-UD054-00-2003-HT                                                                                                       </t>
  </si>
  <si>
    <t xml:space="preserve">Feb-21  Salary                 </t>
  </si>
  <si>
    <t xml:space="preserve">SAL/NAI/FEB21  </t>
  </si>
  <si>
    <t xml:space="preserve">Monthly Salary Allocation      </t>
  </si>
  <si>
    <t xml:space="preserve">0241-4102-UD054-00-2003-HT                                                                                                       </t>
  </si>
  <si>
    <t xml:space="preserve">0242-4102-UD054-00-2003-HT                                                                                                       </t>
  </si>
  <si>
    <t xml:space="preserve">0243-4102-UD054-00-2003-HT                                                                                                       </t>
  </si>
  <si>
    <t xml:space="preserve">0244-4102-UD054-00-2003-HT                                                                                                       </t>
  </si>
  <si>
    <t xml:space="preserve">0201-4102-UD054-00-2004-HT                                                                                                       </t>
  </si>
  <si>
    <t xml:space="preserve">0241-4102-UD054-00-2004-HT                                                                                                       </t>
  </si>
  <si>
    <t xml:space="preserve">0242-4102-UD054-00-2004-HT                                                                                                       </t>
  </si>
  <si>
    <t xml:space="preserve">0243-4102-UD054-00-2004-HT                                                                                                       </t>
  </si>
  <si>
    <t xml:space="preserve">0244-4102-UD054-00-2004-HT                                                                                                       </t>
  </si>
  <si>
    <t xml:space="preserve">0201-4102-UD054-00-2005-HT                                                                                                       </t>
  </si>
  <si>
    <t xml:space="preserve">0241-4102-UD054-00-2005-HT                                                                                                       </t>
  </si>
  <si>
    <t xml:space="preserve">0242-4102-UD054-00-2005-HT                                                                                                       </t>
  </si>
  <si>
    <t xml:space="preserve">0243-4102-UD054-00-2005-HT                                                                                                       </t>
  </si>
  <si>
    <t xml:space="preserve">0244-4102-UD054-00-2005-HT                                                                                                       </t>
  </si>
  <si>
    <t xml:space="preserve">0201-4102-UD054-00-2009-HT                                                                                                       </t>
  </si>
  <si>
    <t xml:space="preserve">0241-4102-UD054-00-2009-HT                                                                                                       </t>
  </si>
  <si>
    <t xml:space="preserve">0242-4102-UD054-00-2009-HT                                                                                                       </t>
  </si>
  <si>
    <t xml:space="preserve">0243-4102-UD054-00-2009-HT                                                                                                       </t>
  </si>
  <si>
    <t xml:space="preserve">0244-4102-UD054-00-2009-HT                                                                                                       </t>
  </si>
  <si>
    <t xml:space="preserve">0201-4102-UD054-00-2010-HT                                                                                                       </t>
  </si>
  <si>
    <t xml:space="preserve">0241-4102-UD054-00-2010-HT                                                                                                       </t>
  </si>
  <si>
    <t xml:space="preserve">0242-4102-UD054-00-2010-HT                                                                                                       </t>
  </si>
  <si>
    <t xml:space="preserve">0243-4102-UD054-00-2010-HT                                                                                                       </t>
  </si>
  <si>
    <t xml:space="preserve">0244-4102-UD054-00-2010-HT                                                                                                       </t>
  </si>
  <si>
    <t xml:space="preserve">0201-4102-UD054-00-2011-HT                                                                                                       </t>
  </si>
  <si>
    <t xml:space="preserve">0241-4102-UD054-00-2011-HT                                                                                                       </t>
  </si>
  <si>
    <t xml:space="preserve">0242-4102-UD054-00-2011-HT                                                                                                       </t>
  </si>
  <si>
    <t xml:space="preserve">0243-4102-UD054-00-2011-HT                                                                                                       </t>
  </si>
  <si>
    <t xml:space="preserve">0244-4102-UD054-00-2011-HT                                                                                                       </t>
  </si>
  <si>
    <t xml:space="preserve">0201-4102-UD054-00-2018-HT                                                                                                       </t>
  </si>
  <si>
    <t xml:space="preserve">0241-4102-UD054-00-2018-HT                                                                                                       </t>
  </si>
  <si>
    <t xml:space="preserve">0242-4102-UD054-00-2018-HT                                                                                                       </t>
  </si>
  <si>
    <t xml:space="preserve">0243-4102-UD054-00-2018-HT                                                                                                       </t>
  </si>
  <si>
    <t xml:space="preserve">0244-4102-UD054-00-2018-HT                                                                                                       </t>
  </si>
  <si>
    <t xml:space="preserve">0202-4102-UD054-00-2053-HT                                                                                                       </t>
  </si>
  <si>
    <t xml:space="preserve">0241-4102-UD054-00-2053-HT                                                                                                       </t>
  </si>
  <si>
    <t xml:space="preserve">0242-4102-UD054-00-2053-HT                                                                                                       </t>
  </si>
  <si>
    <t xml:space="preserve">0243-4102-UD054-00-2053-HT                                                                                                       </t>
  </si>
  <si>
    <t xml:space="preserve">0244-4102-UD054-00-2053-HT                                                                                                       </t>
  </si>
  <si>
    <t xml:space="preserve">0202-4102-UD054-00-2061-HT                                                                                                       </t>
  </si>
  <si>
    <t xml:space="preserve">Facility Assistant-PBF-SEMANS LAPE----             </t>
  </si>
  <si>
    <t xml:space="preserve">0241-4102-UD054-00-2061-HT                                                                                                       </t>
  </si>
  <si>
    <t xml:space="preserve">ONA-Facility Assistant-UN Agencies---              </t>
  </si>
  <si>
    <t xml:space="preserve">0242-4102-UD054-00-2061-HT                                                                                                       </t>
  </si>
  <si>
    <t xml:space="preserve">MED-Facility Assistant-UN Agencies---              </t>
  </si>
  <si>
    <t xml:space="preserve">0243-4102-UD054-00-2061-HT                                                                                                       </t>
  </si>
  <si>
    <t xml:space="preserve">OFATMA-Facility Assistant-UN Agencies---           </t>
  </si>
  <si>
    <t xml:space="preserve">0244-4102-UD054-00-2061-HT                                                                                                       </t>
  </si>
  <si>
    <t xml:space="preserve">BONUS-Facility Assistant-UN Agencies---            </t>
  </si>
  <si>
    <t xml:space="preserve">0202-4102-UD054-00-2062-HT                                                                                                       </t>
  </si>
  <si>
    <t xml:space="preserve">0241-4102-UD054-00-2062-HT                                                                                                       </t>
  </si>
  <si>
    <t xml:space="preserve">0242-4102-UD054-00-2062-HT                                                                                                       </t>
  </si>
  <si>
    <t xml:space="preserve">0243-4102-UD054-00-2062-HT                                                                                                       </t>
  </si>
  <si>
    <t xml:space="preserve">0244-4102-UD054-00-2062-HT                                                                                                       </t>
  </si>
  <si>
    <t xml:space="preserve">0202-4102-UD054-00-2066-HT                                                                                                       </t>
  </si>
  <si>
    <t xml:space="preserve">0241-4102-UD054-00-2066-HT                                                                                                       </t>
  </si>
  <si>
    <t xml:space="preserve">0242-4102-UD054-00-2066-HT                                                                                                       </t>
  </si>
  <si>
    <t xml:space="preserve">0243-4102-UD054-00-2066-HT                                                                                                       </t>
  </si>
  <si>
    <t xml:space="preserve">0244-4102-UD054-00-2066-HT                                                                                                       </t>
  </si>
  <si>
    <t xml:space="preserve">0202-4102-UD054-00-2086-HT                                                                                                       </t>
  </si>
  <si>
    <t xml:space="preserve">0241-4102-UD054-00-2086-HT                                                                                                       </t>
  </si>
  <si>
    <t xml:space="preserve">0242-4102-UD054-00-2086-HT                                                                                                       </t>
  </si>
  <si>
    <t xml:space="preserve">0243-4102-UD054-00-2086-HT                                                                                                       </t>
  </si>
  <si>
    <t xml:space="preserve">0244-4102-UD054-00-2086-HT                                                                                                       </t>
  </si>
  <si>
    <t xml:space="preserve">0202-4102-UD054-00-2087-HT                                                                                                       </t>
  </si>
  <si>
    <t xml:space="preserve">0241-4102-UD054-00-2087-HT                                                                                                       </t>
  </si>
  <si>
    <t xml:space="preserve">0242-4102-UD054-00-2087-HT                                                                                                       </t>
  </si>
  <si>
    <t xml:space="preserve">0243-4102-UD054-00-2087-HT                                                                                                       </t>
  </si>
  <si>
    <t xml:space="preserve">0244-4102-UD054-00-2087-HT                                                                                                       </t>
  </si>
  <si>
    <t xml:space="preserve">0202-4102-UD054-00-2088-HT                                                                                                       </t>
  </si>
  <si>
    <t xml:space="preserve">0241-4102-UD054-00-2088-HT                                                                                                       </t>
  </si>
  <si>
    <t xml:space="preserve">0242-4102-UD054-00-2088-HT                                                                                                       </t>
  </si>
  <si>
    <t xml:space="preserve">0243-4102-UD054-00-2088-HT                                                                                                       </t>
  </si>
  <si>
    <t xml:space="preserve">0244-4102-UD054-00-2088-HT                                                                                                       </t>
  </si>
  <si>
    <t xml:space="preserve">0202-4102-UD054-00-2089-HT                                                                                                       </t>
  </si>
  <si>
    <t xml:space="preserve">0241-4102-UD054-00-2089-HT                                                                                                       </t>
  </si>
  <si>
    <t xml:space="preserve">0242-4102-UD054-00-2089-HT                                                                                                       </t>
  </si>
  <si>
    <t xml:space="preserve">0243-4102-UD054-00-2089-HT                                                                                                       </t>
  </si>
  <si>
    <t xml:space="preserve">0244-4102-UD054-00-2089-HT                                                                                                       </t>
  </si>
  <si>
    <t xml:space="preserve">0202-4102-UD054-00-2090-HT                                                                                                       </t>
  </si>
  <si>
    <t xml:space="preserve">0241-4102-UD054-00-2090-HT                                                                                                       </t>
  </si>
  <si>
    <t xml:space="preserve">0243-4102-UD054-00-2090-HT                                                                                                       </t>
  </si>
  <si>
    <t xml:space="preserve">0244-4102-UD054-00-2090-HT                                                                                                       </t>
  </si>
  <si>
    <t xml:space="preserve">0200-4102-UD054-00-2155-HT                                                                                                       </t>
  </si>
  <si>
    <t xml:space="preserve">Conseillère Technique Partenariat et Protection-PB </t>
  </si>
  <si>
    <t xml:space="preserve">0241-4102-UD054-00-2155-HT                                                                                                       </t>
  </si>
  <si>
    <t xml:space="preserve">ONA-Conseillère Technique Partenariat et Protectio </t>
  </si>
  <si>
    <t xml:space="preserve">0242-4102-UD054-00-2155-HT                                                                                                       </t>
  </si>
  <si>
    <t xml:space="preserve">MED-Conseillère Technique Partenariat et Protectio </t>
  </si>
  <si>
    <t xml:space="preserve">0243-4102-UD054-00-2155-HT                                                                                                       </t>
  </si>
  <si>
    <t xml:space="preserve">OFATMA-Conseillère Technique Partenariat et Protec </t>
  </si>
  <si>
    <t xml:space="preserve">0244-4102-UD054-00-2155-HT                                                                                                       </t>
  </si>
  <si>
    <t xml:space="preserve">BONUS-Conseillère Technique Partenariat et Protect </t>
  </si>
  <si>
    <t xml:space="preserve">0200-4102-UD054-00-2214-HT                                                                                                       </t>
  </si>
  <si>
    <t xml:space="preserve">0241-4102-UD054-00-2214-HT                                                                                                       </t>
  </si>
  <si>
    <t xml:space="preserve">0242-4102-UD054-00-2214-HT                                                                                                       </t>
  </si>
  <si>
    <t xml:space="preserve">0243-4102-UD054-00-2214-HT                                                                                                       </t>
  </si>
  <si>
    <t xml:space="preserve">0244-4102-UD054-00-2214-HT                                                                                                       </t>
  </si>
  <si>
    <t xml:space="preserve">0200-4102-UD054-00-2238-HT                                                                                                       </t>
  </si>
  <si>
    <t xml:space="preserve">0241-4102-UD054-00-2238-HT                                                                                                       </t>
  </si>
  <si>
    <t xml:space="preserve">0243-4102-UD054-00-2238-HT                                                                                                       </t>
  </si>
  <si>
    <t xml:space="preserve">0244-4102-UD054-00-2238-HT                                                                                                       </t>
  </si>
  <si>
    <t xml:space="preserve">0200-4102-UD054-00-2241-HT                                                                                                       </t>
  </si>
  <si>
    <t xml:space="preserve">0243-4102-UD054-00-2241-HT                                                                                                       </t>
  </si>
  <si>
    <t xml:space="preserve">0244-4102-UD054-00-2241-HT                                                                                                       </t>
  </si>
  <si>
    <t xml:space="preserve">0202-4102-UD054-00-4022-HT                                                                                                       </t>
  </si>
  <si>
    <t xml:space="preserve">0241-4102-UD054-00-4022-HT                                                                                                       </t>
  </si>
  <si>
    <t xml:space="preserve">0242-4102-UD054-00-4022-HT                                                                                                       </t>
  </si>
  <si>
    <t xml:space="preserve">0243-4102-UD054-00-4022-HT                                                                                                       </t>
  </si>
  <si>
    <t xml:space="preserve">0244-4102-UD054-00-4022-HT                                                                                                       </t>
  </si>
  <si>
    <t xml:space="preserve">Mar-21 Cessation               </t>
  </si>
  <si>
    <t xml:space="preserve">CESS/MAR-21    </t>
  </si>
  <si>
    <t xml:space="preserve">0260-4102-UD054-00-2104-HT                                                                                                       </t>
  </si>
  <si>
    <t xml:space="preserve">Urban Coordinator-PBF-SEMANS LAPE----              </t>
  </si>
  <si>
    <t xml:space="preserve">0200-4102-UD054-00-2104-HT                                                                                                       </t>
  </si>
  <si>
    <t xml:space="preserve">Mar-21  Salary                 </t>
  </si>
  <si>
    <t xml:space="preserve">SAL/NAI/MAR21  </t>
  </si>
  <si>
    <t xml:space="preserve">0242-4102-UD054-00-2238-HT                                                                                                       </t>
  </si>
  <si>
    <t xml:space="preserve">0241-4102-UD054-00-2241-HT                                                                                                       </t>
  </si>
  <si>
    <t xml:space="preserve">0242-4102-UD054-00-2090-HT                                                                                                       </t>
  </si>
  <si>
    <t xml:space="preserve">0241-4102-UD054-00-2104-HT                                                                                                       </t>
  </si>
  <si>
    <t xml:space="preserve">0242-4102-UD054-00-2104-HT                                                                                                       </t>
  </si>
  <si>
    <t xml:space="preserve">0243-4102-UD054-00-2104-HT                                                                                                       </t>
  </si>
  <si>
    <t xml:space="preserve">0244-4102-UD054-00-2104-HT                                                                                                       </t>
  </si>
  <si>
    <t xml:space="preserve">0270-4102-UD054-00-1000-HT                                                                                                       </t>
  </si>
  <si>
    <t xml:space="preserve">Country Director-PBF-SEMANS LAPE----               </t>
  </si>
  <si>
    <t xml:space="preserve">SC INSMarch21                  </t>
  </si>
  <si>
    <t>SC ALL INSMAR21</t>
  </si>
  <si>
    <t xml:space="preserve">SC ALL INS MARCH               </t>
  </si>
  <si>
    <t xml:space="preserve">0270-4102-UD054-00-1001-HT                                                                                                       </t>
  </si>
  <si>
    <t xml:space="preserve">Program Director-PBF-SEMANS LAPE----               </t>
  </si>
  <si>
    <t xml:space="preserve">0270-4102-UD054-00-1002-HT                                                                                                       </t>
  </si>
  <si>
    <t xml:space="preserve">System Director-PBF-SEMANS LAPE----                </t>
  </si>
  <si>
    <t xml:space="preserve">0280-4102-UD054-00-1002-HT                                                                                                       </t>
  </si>
  <si>
    <t xml:space="preserve">0285-4102-UD054-00-1000-HT                                                                                                       </t>
  </si>
  <si>
    <t xml:space="preserve">0285-4102-UD054-00-1001-HT                                                                                                       </t>
  </si>
  <si>
    <t xml:space="preserve">0285-4102-UD054-00-1002-HT                                                                                                       </t>
  </si>
  <si>
    <t xml:space="preserve">0270-4102-UD054-00-1016-HT                                                                                                       </t>
  </si>
  <si>
    <t xml:space="preserve">Country Financial Controller-PBF-SEMANS LAPE----   </t>
  </si>
  <si>
    <t xml:space="preserve">0285-4102-UD054-00-1016-HT                                                                                                       </t>
  </si>
  <si>
    <t xml:space="preserve">1925-4102-UD054-00-0000-HT                                                                                                       </t>
  </si>
  <si>
    <t xml:space="preserve">Admin staff salary &amp; benefits-PBF-SEMANS LAPE----  </t>
  </si>
  <si>
    <t xml:space="preserve">SC ADMMarch                    </t>
  </si>
  <si>
    <t xml:space="preserve">SCA ADMMARCH   </t>
  </si>
  <si>
    <t xml:space="preserve">SC ALLOC ADM March             </t>
  </si>
  <si>
    <t xml:space="preserve">1926-4102-UD054-00-0000-HT                                                                                                       </t>
  </si>
  <si>
    <t xml:space="preserve">Legal &amp; Professional Fees-PBF-SEMANS LAPE----      </t>
  </si>
  <si>
    <t xml:space="preserve">1927-4102-UD054-00-0000-HT                                                                                                       </t>
  </si>
  <si>
    <t xml:space="preserve">Office Expenses &amp; Running costs-PBF-SEMANS LAPE--- </t>
  </si>
  <si>
    <t>Exchange Table</t>
  </si>
  <si>
    <t>Multiply/Divide</t>
  </si>
  <si>
    <t>Realise a fin mars 2021</t>
  </si>
  <si>
    <t>BUDGET</t>
  </si>
  <si>
    <t>REALISE</t>
  </si>
  <si>
    <t>Saqala</t>
  </si>
  <si>
    <t>Advisor 1 - worqing days</t>
  </si>
  <si>
    <t>Responsable financier - Saqala</t>
  </si>
  <si>
    <t>Responsable logistique - Saqala</t>
  </si>
  <si>
    <t>Administrative assistant - Saqala</t>
  </si>
  <si>
    <t>IT Support - Saqala</t>
  </si>
  <si>
    <t>Chauffeur - Saqala</t>
  </si>
  <si>
    <t>Directeur executif - Laqoulape</t>
  </si>
  <si>
    <t>Finance Manager - Laqoulape</t>
  </si>
  <si>
    <t>Assistant administratif - Laqoulape</t>
  </si>
  <si>
    <t>Gardien - Laqoulape</t>
  </si>
  <si>
    <t>Personnel de menage - Laqoulape</t>
  </si>
  <si>
    <t>Coordonnateur - Saqala</t>
  </si>
  <si>
    <t>Assistant Coordonnateur - Saqala</t>
  </si>
  <si>
    <t>Coach (4) - Saqala</t>
  </si>
  <si>
    <t>EQUIPMENT (more than 5q)</t>
  </si>
  <si>
    <t>EQUIPMENT (less than 5q)</t>
  </si>
  <si>
    <t>Laptop - SAqALA</t>
  </si>
  <si>
    <t>tablette - SAqALA</t>
  </si>
  <si>
    <t>Imprimante - SAqALA</t>
  </si>
  <si>
    <t>Laptops - Laqou Lape</t>
  </si>
  <si>
    <t>Telephone staff projet - Laqou Lape</t>
  </si>
  <si>
    <t>ID printer &amp; accessory qit</t>
  </si>
  <si>
    <t>Worq desq</t>
  </si>
  <si>
    <t>worqers</t>
  </si>
  <si>
    <t>Communication SAqALA</t>
  </si>
  <si>
    <t>Location d'espace - Laqou Lape</t>
  </si>
  <si>
    <t>Legal &amp; Professional Fees - SAqALA</t>
  </si>
  <si>
    <t>Office Expenses &amp; Running costs - SAqALA</t>
  </si>
  <si>
    <t>Office Expenses &amp; Running costs - Laqou Lape</t>
  </si>
  <si>
    <t>Generator fuel and maintenance - Laqou Lape</t>
  </si>
  <si>
    <t>Transport Running costs (vehicles)  - SAqALA</t>
  </si>
  <si>
    <t>Transport Repairs &amp; Maintenance (vehicles)  - SAqALA</t>
  </si>
  <si>
    <t>Running costs/fuel (vehicles) - Laqou Lape</t>
  </si>
  <si>
    <t>Transport Repairs &amp; Maintenance (vehicles) - Laqou Lape</t>
  </si>
  <si>
    <t>Depenses de transport et d'administration pour l'oragnisation Concern Worldwide</t>
  </si>
  <si>
    <t>FR534 PRO Project Transaction Report (All Time, Ungrouped, Ex Rates)</t>
  </si>
  <si>
    <t>Project Description</t>
  </si>
  <si>
    <t xml:space="preserve">PBF-SEMANS LAPE                </t>
  </si>
  <si>
    <t>Batch Number/Originating Source</t>
  </si>
  <si>
    <t xml:space="preserve">0200-4102-UD054-00-2243-HT                                                                                                       </t>
  </si>
  <si>
    <t xml:space="preserve">Chef de projet Consolidation-PBF-SEMANS LAPE       </t>
  </si>
  <si>
    <t xml:space="preserve">PUU05                          </t>
  </si>
  <si>
    <t xml:space="preserve">0421/8300/USD  </t>
  </si>
  <si>
    <t xml:space="preserve">RCRTChefConsolidation PAP      </t>
  </si>
  <si>
    <t xml:space="preserve">Apr-21 Cessation               </t>
  </si>
  <si>
    <t xml:space="preserve">CESS/APR-21    </t>
  </si>
  <si>
    <t xml:space="preserve">0260-4102-UD054-00-2161-HT                                                                                                       </t>
  </si>
  <si>
    <t xml:space="preserve">Cess ConseilleTechCohesionSoc-PBF-SEMANS-LAPE      </t>
  </si>
  <si>
    <t xml:space="preserve">0260-4102-UD054-00-4076-HT                                                                                                       </t>
  </si>
  <si>
    <t xml:space="preserve">Cess-Technicien Livlihoods &amp; VSLA -PBF-SEMANS LAPE </t>
  </si>
  <si>
    <t xml:space="preserve">0260-4102-UD054-00-4074-HT                                                                                                       </t>
  </si>
  <si>
    <t xml:space="preserve">Cess-Livlihoods Officer-PBF-SEMANS LAPE            </t>
  </si>
  <si>
    <t xml:space="preserve">1684-4102-UD054-00-8004-HT                                                                                                       </t>
  </si>
  <si>
    <t xml:space="preserve">Generator fuel and maintenance - Lakou Lape-UN Age </t>
  </si>
  <si>
    <t xml:space="preserve">Jnl partenaire LKLPapr2021HTG  </t>
  </si>
  <si>
    <t>LKLP APR2021HTG</t>
  </si>
  <si>
    <t xml:space="preserve">A. Coulange-MO entret Gén LKLP </t>
  </si>
  <si>
    <t xml:space="preserve">Carbur géner-August AstratLKLP </t>
  </si>
  <si>
    <t xml:space="preserve">1683-4102-UD054-00-8004-HT                                                                                                       </t>
  </si>
  <si>
    <t xml:space="preserve">Office Expenses &amp; Running costs - Lakou Lape-UN Ag </t>
  </si>
  <si>
    <t xml:space="preserve">PC Haiti-Encre impr. Bur LKLP  </t>
  </si>
  <si>
    <t xml:space="preserve">La pleiade-Fournit bur LKLP    </t>
  </si>
  <si>
    <t xml:space="preserve">La pleiade-Binder - LKLP       </t>
  </si>
  <si>
    <t xml:space="preserve">Plan B-Peint amén BC LKLP      </t>
  </si>
  <si>
    <t xml:space="preserve">Jean MM-MO travaux plomb LKLP  </t>
  </si>
  <si>
    <t xml:space="preserve">2 amis Quinc-Matér plomb LKLP  </t>
  </si>
  <si>
    <t xml:space="preserve">V.Canez-Cable inst batter LKLP </t>
  </si>
  <si>
    <t xml:space="preserve">Olympic M-art d'entretbur LKLP </t>
  </si>
  <si>
    <t xml:space="preserve">La pleiade-Fournitur bur LKLP  </t>
  </si>
  <si>
    <t xml:space="preserve">Valerio C-Batter inverter LKLP </t>
  </si>
  <si>
    <t xml:space="preserve">Grafiti-Encre imprimante LKLP  </t>
  </si>
  <si>
    <t xml:space="preserve">Digicel-Facture tél LKLP       </t>
  </si>
  <si>
    <t xml:space="preserve">1653-4102-UD054-00-8004-HT                                                                                                       </t>
  </si>
  <si>
    <t xml:space="preserve">Telephone staff projet - Lakou Lape-UN Agencies--- </t>
  </si>
  <si>
    <t xml:space="preserve">Alo Comm-10 tél staff LKLP     </t>
  </si>
  <si>
    <t xml:space="preserve">1672-4102-UD054-00-8004-HT                                                                                                       </t>
  </si>
  <si>
    <t xml:space="preserve">Running costs/fuel (vehicles) - LL-UN Agencies---  </t>
  </si>
  <si>
    <t xml:space="preserve">Augustin Astrat-Carbur véhLKLP </t>
  </si>
  <si>
    <t xml:space="preserve">1673-4102-UD054-00-8004-HT                                                                                                       </t>
  </si>
  <si>
    <t xml:space="preserve">Transport Repairs &amp; Maintenance - LL-UN Agencies-- </t>
  </si>
  <si>
    <t xml:space="preserve">Augustin Astrat-Renouv assur L </t>
  </si>
  <si>
    <t xml:space="preserve">Henri GA-Pièces&amp;MO rép véhLKLP </t>
  </si>
  <si>
    <t xml:space="preserve">Mackenson P.MO entr veh LKLP   </t>
  </si>
  <si>
    <t xml:space="preserve">La Foi Moise-P.Entret véh LKLP </t>
  </si>
  <si>
    <t xml:space="preserve">1507-4102-UD054-00-8004-HT                                                                                                       </t>
  </si>
  <si>
    <t xml:space="preserve">Personnel de menage - Lakoulape-UN Agencies---     </t>
  </si>
  <si>
    <t xml:space="preserve">Sal Ménag Jolcé N Mars21 LKLP  </t>
  </si>
  <si>
    <t xml:space="preserve">1506-4102-UD054-00-8004-HT                                                                                                       </t>
  </si>
  <si>
    <t xml:space="preserve">Gardien - Lakoulape-UN Agencies---                 </t>
  </si>
  <si>
    <t xml:space="preserve">Sal Gard Lorma StH Mars21 LKLP </t>
  </si>
  <si>
    <t xml:space="preserve">Sal Gard RemaraisJM Mars21 LKL </t>
  </si>
  <si>
    <t xml:space="preserve">1500-4102-UD054-00-8004-HT                                                                                                       </t>
  </si>
  <si>
    <t xml:space="preserve">Directeur executif - Lakoulape-UN Agencies---      </t>
  </si>
  <si>
    <t xml:space="preserve">Jnl  partenaireLKLPapr2021USD  </t>
  </si>
  <si>
    <t>LKLP APR2021USD</t>
  </si>
  <si>
    <t xml:space="preserve">Sal Dir Ex LouisHM Avr21 LKLP  </t>
  </si>
  <si>
    <t xml:space="preserve">Sal Dir Ex LouisHM Mars21 LKLP </t>
  </si>
  <si>
    <t xml:space="preserve">Sal Dir Ex Louis HM fev21 LKLP </t>
  </si>
  <si>
    <t xml:space="preserve">Natcom SA-Internet Bur LKLP    </t>
  </si>
  <si>
    <t xml:space="preserve">Thomas G-MO inst Batt LKLP     </t>
  </si>
  <si>
    <t xml:space="preserve">1520-4102-UD054-00-8004-HT                                                                                                       </t>
  </si>
  <si>
    <t xml:space="preserve">LL - Chauffeur-UN Agencies---                      </t>
  </si>
  <si>
    <t xml:space="preserve">Augustin Astrat-Sal Avr21 LKLP </t>
  </si>
  <si>
    <t xml:space="preserve">1517-4102-UD054-00-8004-HT                                                                                                       </t>
  </si>
  <si>
    <t xml:space="preserve">LL - Officier de Finance-UN Agencies---            </t>
  </si>
  <si>
    <t xml:space="preserve">Sal RespFin JeanG Avril21 LKLP </t>
  </si>
  <si>
    <t xml:space="preserve">Sal RespFin Jean G Mars21 LKLP </t>
  </si>
  <si>
    <t xml:space="preserve">Sal Resp Fin Jean G fev21 LKLP </t>
  </si>
  <si>
    <t xml:space="preserve">1518-4102-UD054-00-8004-HT                                                                                                       </t>
  </si>
  <si>
    <t xml:space="preserve">LL - Responsible d'achat-UN Agencies---            </t>
  </si>
  <si>
    <t xml:space="preserve">Sal adm Vanessa P Avril21 LKLP </t>
  </si>
  <si>
    <t xml:space="preserve">Sal adm Vaness P Mars21 LKLP   </t>
  </si>
  <si>
    <t xml:space="preserve">Sal adm Vanessa P fev21 LKLP   </t>
  </si>
  <si>
    <t xml:space="preserve">La foi Moise-pneus Terios LKLP </t>
  </si>
  <si>
    <t xml:space="preserve">Sal Ménag Jolcé N Avril21 LKLP </t>
  </si>
  <si>
    <t xml:space="preserve">Sal Gard RemaraisJM Avr21 LKLP </t>
  </si>
  <si>
    <t xml:space="preserve">Sal Gard Lorma St-U Avr21 LKLP </t>
  </si>
  <si>
    <t xml:space="preserve">1514-4102-UD054-00-8004-HT                                                                                                       </t>
  </si>
  <si>
    <t xml:space="preserve">LL - Programme Manager-UN Agencies---              </t>
  </si>
  <si>
    <t xml:space="preserve">Sal P coord Jean MS fev21 LKLP </t>
  </si>
  <si>
    <t xml:space="preserve">Sal Pcoord Jean MS Avr21 LKLP  </t>
  </si>
  <si>
    <t xml:space="preserve">Sal Pcoord Jean MS Mars21 LKLP </t>
  </si>
  <si>
    <t xml:space="preserve">Apr-21  Salary                 </t>
  </si>
  <si>
    <t xml:space="preserve">SAL/NAI/APR21  </t>
  </si>
  <si>
    <t xml:space="preserve">0200-4102-UD054-00-4074-HT                                                                                                       </t>
  </si>
  <si>
    <t xml:space="preserve">Officier Livlihoods-PBF-SEMANS LAPE                </t>
  </si>
  <si>
    <t xml:space="preserve">0241-4102-UD054-00-4074-HT                                                                                                       </t>
  </si>
  <si>
    <t xml:space="preserve">ONA-Livlihoods Officer-PBF-SEMANS LAPE             </t>
  </si>
  <si>
    <t xml:space="preserve">0242-4102-UD054-00-4074-HT                                                                                                       </t>
  </si>
  <si>
    <t xml:space="preserve">MED-Livlihoods Officer-PBF-SEMANS LAPE             </t>
  </si>
  <si>
    <t xml:space="preserve">0243-4102-UD054-00-4074-HT                                                                                                       </t>
  </si>
  <si>
    <t xml:space="preserve">OFATMA-Livlihoods Officer-PBF-SEMANS LAPE          </t>
  </si>
  <si>
    <t xml:space="preserve">0244-4102-UD054-00-4074-HT                                                                                                       </t>
  </si>
  <si>
    <t xml:space="preserve">Bonus-Livlihoods Officer-PBF-SEMANS LAPE           </t>
  </si>
  <si>
    <t xml:space="preserve">0200-4102-UD054-00-2161-HT                                                                                                       </t>
  </si>
  <si>
    <t xml:space="preserve">ConnseilléTechniqueCohesionSociale-PBF-SEMANS LAPE </t>
  </si>
  <si>
    <t xml:space="preserve">0241-4102-UD054-00-2161-HT                                                                                                       </t>
  </si>
  <si>
    <t xml:space="preserve">ONA-ConseilléTechniqueCohesionSociale-PBF-SEMANS L </t>
  </si>
  <si>
    <t xml:space="preserve">0242-4102-UD054-00-2161-HT                                                                                                       </t>
  </si>
  <si>
    <t xml:space="preserve">MED-ConseilléTechniqCohesionSoc-PBF-SEMANS LAPE    </t>
  </si>
  <si>
    <t xml:space="preserve">0243-4102-UD054-00-2161-HT                                                                                                       </t>
  </si>
  <si>
    <t xml:space="preserve">OFATMA-ConseilléTechCohesionSociale-PBF-SEMANS LAP </t>
  </si>
  <si>
    <t xml:space="preserve">0244-4102-UD054-00-2161-HT                                                                                                       </t>
  </si>
  <si>
    <t xml:space="preserve">Bonus-ConseillTechCohesionSociale-PBF-SEMANS LAP   </t>
  </si>
  <si>
    <t xml:space="preserve">0200-4102-UD054-00-4076-HT                                                                                                       </t>
  </si>
  <si>
    <t xml:space="preserve">Technicien Livlihoods &amp; VSLA-PBF-SEMANS LAPE       </t>
  </si>
  <si>
    <t xml:space="preserve">0241-4102-UD054-00-4076-HT                                                                                                       </t>
  </si>
  <si>
    <t xml:space="preserve">ONA-Technicien Livlihoods &amp; VSLA-PBF-SEMANS LAPE   </t>
  </si>
  <si>
    <t xml:space="preserve">0242-4102-UD054-00-4076-HT                                                                                                       </t>
  </si>
  <si>
    <t xml:space="preserve">MED-Technicien Livlihoods &amp; VSLA-PBF-SEMANS LAPE   </t>
  </si>
  <si>
    <t xml:space="preserve">0243-4102-UD054-00-4076-HT                                                                                                       </t>
  </si>
  <si>
    <t xml:space="preserve">OFATMA-Technicien Livlihoods &amp; VSLA-PBF-SEMANS LAP </t>
  </si>
  <si>
    <t xml:space="preserve">0244-4102-UD054-00-4076-HT                                                                                                       </t>
  </si>
  <si>
    <t xml:space="preserve">BonusTechnicien Livlihoods &amp; VSLA-PBF-SEMANS LAP   </t>
  </si>
  <si>
    <t xml:space="preserve">1670-4102-UD054-00-8003-HT                                                                                                       </t>
  </si>
  <si>
    <t xml:space="preserve">Transport Running costs - SAKALA-UN Agencies---    </t>
  </si>
  <si>
    <t xml:space="preserve">Jnl partenaire SKL Apr2021HTG  </t>
  </si>
  <si>
    <t xml:space="preserve">SKL APR2021HTG </t>
  </si>
  <si>
    <t xml:space="preserve">Achat de carburant - SKL       </t>
  </si>
  <si>
    <t xml:space="preserve">1504-4102-UD054-00-8003-HT                                                                                                       </t>
  </si>
  <si>
    <t xml:space="preserve">IT Support - Sakala-UN Agencies---                 </t>
  </si>
  <si>
    <t xml:space="preserve">Sal IT sup Lima V Avr21(2) SKL </t>
  </si>
  <si>
    <t xml:space="preserve">Sal IT suport LimaV Mars21 SKL </t>
  </si>
  <si>
    <t xml:space="preserve">Sal IT support LimaV Avr21 SKL </t>
  </si>
  <si>
    <t xml:space="preserve">1505-4102-UD054-00-8003-HT                                                                                                       </t>
  </si>
  <si>
    <t xml:space="preserve">Chauffeur - Sakala-UN Agencies---                  </t>
  </si>
  <si>
    <t xml:space="preserve">Sal Chauf ThermJ Avr21(2) SKL  </t>
  </si>
  <si>
    <t xml:space="preserve">Sal Chauf ThermidorJ Mar21 SKL </t>
  </si>
  <si>
    <t xml:space="preserve">Sal Chauf Thermidor J. Avril21 </t>
  </si>
  <si>
    <t xml:space="preserve">1502-4102-UD054-00-8003-HT                                                                                                       </t>
  </si>
  <si>
    <t xml:space="preserve">Responsable logistique - Sakala-UN Agencies---     </t>
  </si>
  <si>
    <t xml:space="preserve">Sal Log HG Laur Avr21(2) SKL   </t>
  </si>
  <si>
    <t xml:space="preserve">Sal respLog HG Laur Mar21 SKL  </t>
  </si>
  <si>
    <t xml:space="preserve">Sal respLog HG Laur Avr21 SKL  </t>
  </si>
  <si>
    <t xml:space="preserve">1503-4102-UD054-00-8003-HT                                                                                                       </t>
  </si>
  <si>
    <t xml:space="preserve">Administrative assistant - Sakala-UN Agencies---   </t>
  </si>
  <si>
    <t xml:space="preserve">Sal Adm Becacha L Avr21(2) SKL </t>
  </si>
  <si>
    <t xml:space="preserve">Sal Adm Beccacha Mars21 SKL    </t>
  </si>
  <si>
    <t xml:space="preserve">Sal Adm Beccacha L Avr21 SKL   </t>
  </si>
  <si>
    <t xml:space="preserve">1501-4102-UD054-00-8003-HT                                                                                                       </t>
  </si>
  <si>
    <t xml:space="preserve">Responsable financier - Sakala-UN Agencies---      </t>
  </si>
  <si>
    <t xml:space="preserve">Sal RespFin MJean Avr21(2) SKL </t>
  </si>
  <si>
    <t xml:space="preserve">Sal RespFin MischebaJ Mar21SKL </t>
  </si>
  <si>
    <t xml:space="preserve">Sal RespFin MischebaJAvr21 SKL </t>
  </si>
  <si>
    <t xml:space="preserve">1683-4102-UD054-00-8003-HT                                                                                                       </t>
  </si>
  <si>
    <t xml:space="preserve">Office Expenses &amp; Running costs - SAKALA-UN Agenci </t>
  </si>
  <si>
    <t xml:space="preserve">Anka S.A-Office fourniture SKL </t>
  </si>
  <si>
    <t xml:space="preserve">Liline-Recharge Mon Cash -SKL  </t>
  </si>
  <si>
    <t xml:space="preserve">Ps Grafik -Bloc de recu SKL    </t>
  </si>
  <si>
    <t xml:space="preserve">Natcon-Achat phone fixe SKL    </t>
  </si>
  <si>
    <t xml:space="preserve">Office city-Achat de papier SK </t>
  </si>
  <si>
    <t xml:space="preserve">1510-4102-UD054-00-8003-HT                                                                                                       </t>
  </si>
  <si>
    <t xml:space="preserve">Coordonnateur - Sakala-UN Agencies---              </t>
  </si>
  <si>
    <t xml:space="preserve">Sal Coord FelderJP Avr21(2)SKL </t>
  </si>
  <si>
    <t xml:space="preserve">Sal Coord Felder JP Mars21 SKL </t>
  </si>
  <si>
    <t xml:space="preserve">Sal Coord Felder JP Avr21 SKL  </t>
  </si>
  <si>
    <t xml:space="preserve">1511-4102-UD054-00-8003-HT                                                                                                       </t>
  </si>
  <si>
    <t xml:space="preserve">Assistant Coordonnateur - Sakala-UN Agencies---    </t>
  </si>
  <si>
    <t xml:space="preserve">Sal ACoord Jol B Avr21(2) SKL  </t>
  </si>
  <si>
    <t xml:space="preserve">Sal ACoord JolaineB Mars21 SKL </t>
  </si>
  <si>
    <t xml:space="preserve">Sal ACoord Jolaine B Avr21 SKL </t>
  </si>
  <si>
    <t xml:space="preserve">1512-4102-UD054-00-8003-HT                                                                                                       </t>
  </si>
  <si>
    <t xml:space="preserve">Agent de liason communataire-PBF-SEMANS LAPE----   </t>
  </si>
  <si>
    <t xml:space="preserve">Sal Agt lias JustinJ Avr21(2)S </t>
  </si>
  <si>
    <t xml:space="preserve">Sal Ag lias MoiseW Avr21(2)SKL </t>
  </si>
  <si>
    <t xml:space="preserve">Sal Agt lias JustinJ Avr21 SKL </t>
  </si>
  <si>
    <t xml:space="preserve">Sal Agt lias MoiseW Mars21 SKL </t>
  </si>
  <si>
    <t xml:space="preserve">Sal Agt lias JustinJ Mar21 SKL </t>
  </si>
  <si>
    <t xml:space="preserve">Sal Agt lias MoiseW Avr21 SKL  </t>
  </si>
  <si>
    <t xml:space="preserve">1513-4102-UD054-00-8003-HT                                                                                                       </t>
  </si>
  <si>
    <t xml:space="preserve">Coach (4) - Sakala-UN Agencies---                  </t>
  </si>
  <si>
    <t xml:space="preserve">Sal Coach Junior MF Avr21 SKL  </t>
  </si>
  <si>
    <t xml:space="preserve">Sal Coach FilsAimeKJ Avr21 SKL </t>
  </si>
  <si>
    <t xml:space="preserve">Sal Coach Kil CL Avr21(2) SKL  </t>
  </si>
  <si>
    <t xml:space="preserve">Sal Coach-Augus J Avr21(2) SKL </t>
  </si>
  <si>
    <t xml:space="preserve">Sal Coach JuniorMF Avr21(2)SKL </t>
  </si>
  <si>
    <t xml:space="preserve">Sal Coach FilsA KJ Avr21(2)SKL </t>
  </si>
  <si>
    <t xml:space="preserve">Sal Coach FilsAimeKJ Mar21 SKL </t>
  </si>
  <si>
    <t xml:space="preserve">Sal Coach Killick CL Mar21 SKL </t>
  </si>
  <si>
    <t xml:space="preserve">Sal Coach-AugustinJ Avr21 SKL  </t>
  </si>
  <si>
    <t xml:space="preserve">Sal Coach Junior MF Mars21 SKL </t>
  </si>
  <si>
    <t xml:space="preserve">Sal Coach Killick CL Avr21 SKL </t>
  </si>
  <si>
    <t xml:space="preserve">Sal Coach-AugustinJ Mars21 SKL </t>
  </si>
  <si>
    <t xml:space="preserve">SC INSApril21                  </t>
  </si>
  <si>
    <t>SC ALL INSAPR21</t>
  </si>
  <si>
    <t xml:space="preserve">SC ALL INS APRIL               </t>
  </si>
  <si>
    <t>laptops</t>
  </si>
  <si>
    <t>driver</t>
  </si>
  <si>
    <t>assistant cfc</t>
  </si>
  <si>
    <t>it manager</t>
  </si>
  <si>
    <t>base manager (duvivier office)</t>
  </si>
  <si>
    <t>finance assistant</t>
  </si>
  <si>
    <t>procurement officer</t>
  </si>
  <si>
    <t>senior finance officer &amp; compliance</t>
  </si>
  <si>
    <t>senior finance officer &amp; partnership</t>
  </si>
  <si>
    <t>hr/admin officer</t>
  </si>
  <si>
    <t>m&amp;e manager</t>
  </si>
  <si>
    <t>database assistant</t>
  </si>
  <si>
    <t>m&amp;e assistant</t>
  </si>
  <si>
    <t>senior finance officer</t>
  </si>
  <si>
    <t>urban coordinator</t>
  </si>
  <si>
    <t>country director</t>
  </si>
  <si>
    <t>system director</t>
  </si>
  <si>
    <t>country financial controller</t>
  </si>
  <si>
    <t>admin staff salary &amp; benefits</t>
  </si>
  <si>
    <t>legal &amp; professional fees</t>
  </si>
  <si>
    <t>office expenses &amp; running costs</t>
  </si>
  <si>
    <t>agent de liason communataire</t>
  </si>
  <si>
    <t>protection officer</t>
  </si>
  <si>
    <t>generator fuel and maintenance - Laqou Lape</t>
  </si>
  <si>
    <t>office expenses &amp; running costs - Laqou Lape</t>
  </si>
  <si>
    <t>telephone staff projet - Laqou Lape</t>
  </si>
  <si>
    <t>running costs/fuel (vehicles) - Laqou Lape</t>
  </si>
  <si>
    <t>administrative assistant - Saqala</t>
  </si>
  <si>
    <t>responsable financier - Saqala</t>
  </si>
  <si>
    <t>office expenses &amp; running costs - Saqala</t>
  </si>
  <si>
    <t>coordonnateur - Saqala</t>
  </si>
  <si>
    <t>assistant coordonnateur - Saqala</t>
  </si>
  <si>
    <t>coach (4) - Saqala</t>
  </si>
  <si>
    <t>it support - Saqala</t>
  </si>
  <si>
    <t>chauffeur - Saqala</t>
  </si>
  <si>
    <t>Transport Running costs (vehicles)  - SaqaLa</t>
  </si>
  <si>
    <t xml:space="preserve">  </t>
  </si>
  <si>
    <t>directeur executif - Laqoulape</t>
  </si>
  <si>
    <t>Finance manager - Laqoulape</t>
  </si>
  <si>
    <t>gardien - Laqoulape</t>
  </si>
  <si>
    <t>personnel de menage - Laqoulape</t>
  </si>
  <si>
    <t>Posted</t>
  </si>
  <si>
    <t xml:space="preserve">SC ALLOC ADM April             </t>
  </si>
  <si>
    <t xml:space="preserve">1900-4102-UD054-00-0000-HT                                                                                                       </t>
  </si>
  <si>
    <t xml:space="preserve">Transport Running costs (vehicles)-PBF-SEMANS LAPE </t>
  </si>
  <si>
    <t xml:space="preserve">SC TRAN APR                    </t>
  </si>
  <si>
    <t xml:space="preserve">SCA TRAN APR   </t>
  </si>
  <si>
    <t xml:space="preserve">SC ALLOC TRAN APR              </t>
  </si>
  <si>
    <t xml:space="preserve">1901-4102-UD054-00-0000-HT                                                                                                       </t>
  </si>
  <si>
    <t xml:space="preserve">Transport Repairs &amp; Maintenance (vehicles)-PBF-SEM </t>
  </si>
  <si>
    <t xml:space="preserve">1902-4102-UD054-00-0000-HT                                                                                                       </t>
  </si>
  <si>
    <t xml:space="preserve">Transport Other Cost-PBF-SEMANS LAPE----           </t>
  </si>
  <si>
    <t>Cette activité vise à assurer la participation égale de jeunes hommes et femmes aux activités du projet.</t>
  </si>
  <si>
    <t xml:space="preserve">Ces activités vont constituer des espaces de promotion de l'égalité homme-femme. Elles seront informées par une analyse do no harm, des risques et des barrières sexo-spécifiques. </t>
  </si>
  <si>
    <t xml:space="preserve">Y seront identifiés les besoins, priorités et capacités sexo-spécifiques. Les mesures pour assurer la participation pleine et la protection des participants, particulierement les jeunes femmes seront mises en place. </t>
  </si>
  <si>
    <t xml:space="preserve">Les coûts associés couvrent les mesures essentielles pour assurer la participation des jeunes hommes et femmes à ces activités. La formation comprend aussi une session sur les implications sexospecifiques du conflit. </t>
  </si>
  <si>
    <t xml:space="preserve">Cette formation vise spécifiquement à transformer les rapports sociaux de genre. Concern dispose d'une grande expérience et du matériel de formation développé par PROMUNDO pour Concern pour faire tomber les barrières à l'égalite de genre. </t>
  </si>
  <si>
    <t>Une analyse poussée des barrières qui prendra en compte les questions de genre, informera cette activité. La participation des femmes sera activement recherchée.</t>
  </si>
  <si>
    <t xml:space="preserve">Les besoins spécifiques des jeunes femmes et des jeunes hommes ont été pris en considération dans la conception de cette activité qui répond directement aux contraintes familiales des jeunes femmes, cheffe de ménages. </t>
  </si>
  <si>
    <t>Les besoins spécifiques des jeunes femmes et des jeunes hommes ont été pris en considération dans la conception de cette activité qui répond directement aux contraintes familiales des jeunes femmes, cheffe de ménages</t>
  </si>
  <si>
    <t>une analyse des barrières , do no harm et risques sexo specifique va guider la mise en œuvre de cette activité</t>
  </si>
  <si>
    <t xml:space="preserve">La mise à jour de l'analyse du conflit inclut une partie significative sur la dimension sexo spécifique du conflit et de ses conséquences. </t>
  </si>
  <si>
    <t>Les intérêts, besoins et priorités spécifiques des hommes et des femmes seront identifiés avec les participants et seront prit en considération dans la définition des options de paix.</t>
  </si>
  <si>
    <t xml:space="preserve">Cette formation porte sur la prévention des violences faîtes aux femmes et sera facilitée par Sonke Gender Justice, une organisation spécialisée en la matière. L'indicateur efficacité de la prévention de la violence mesurera le changement. </t>
  </si>
  <si>
    <t>Sur la base de l'identification des intérêts, besoins et priorités sexo-spécifiques susmentionnés, les actions de paix financées prendront en considérations les besoins des hommes et des femmes</t>
  </si>
  <si>
    <t xml:space="preserve">Parmi les OCBs pré-identifiées, 4 sont des OCBs de femmes. Un effort concerte sera fait pour travailler avec les groupes de femmes et pour encourager la participation des jeunes femmes au sein des groupes de jeunes. </t>
  </si>
  <si>
    <t>La formation sur le leadership comprendra un ensemble de modules spécifiquement visant à faire tomber les barrières au leadership féminin</t>
  </si>
  <si>
    <t xml:space="preserve">Les barrières spécifiques rencontrées par les différents groupes en fonction de l'âge et du sexe de ses membres seront identifiées et atténuées par l'Action; Elles beneficieront d'une formation sur les programmes de transformation du genre </t>
  </si>
  <si>
    <t xml:space="preserve">Parmi les OCBs pré-identifiées, 4 sont des OCBs de femmes. </t>
  </si>
  <si>
    <t>Les besoins, intérêts sexo-spécifiques seront identifiées durant ces forums</t>
  </si>
  <si>
    <t>Parmi les OCBs pré-identifiées, 4 sont des OCBs de femmes. Le financement fait tomber une des barrières identifiées au leadership des femmes dans les initiatives de paix</t>
  </si>
  <si>
    <t>les acteurs communautaires seront sensibilisés sur les besoins et barrières sexo spécifiques; un effort concerté pour encourager la participation des femmes à ces dialogues sera fait.</t>
  </si>
  <si>
    <t>Les membres du secteur privé seront sensibilisés sur les besoins et barrières sexo spécifiques;  un effort concerté pour encourager la participation des femmes à ces dialogues sera fait.</t>
  </si>
  <si>
    <t>Les membres du secteur politique seront sensibilisés sur les besoins et barrières sexo spécifiques;  un effort concerté pour encourager la participation des femmes à ces dialogues sera fait.</t>
  </si>
  <si>
    <t>Ces forums seront des espaces qui permettent la pleine participation des femmes, afin que leur intérêts et besoins soient pris en compte; questions d'inégalité entre les sexes à traiter dans ce forum</t>
  </si>
  <si>
    <t xml:space="preserve">l'Action s'assurera que les besoins sexo spécifiques soient inclut dans la définition de la vision pour le développement inclusif dans la paix. </t>
  </si>
  <si>
    <t xml:space="preserve">Le comité constituera un espace d'incubation d'une participation et d'un leadership paritaire à travers un ensemble de mesures et de messages favorisant la transformations des attitudes et préjugés qui sous tendent les rapports inégaux. </t>
  </si>
  <si>
    <t xml:space="preserve">Cette activité mettra le projecteur sur les initiatives des femmes, actuellement sous représentées dans les initiatives de promotion de la paix.  </t>
  </si>
  <si>
    <t>2 postes contribuent à 100% à la promotion de l'égalité de genre (Conseiller technique Genre et Jeunnesse, responsable Genre Lakou Lapé). Le PM et les officiers contribuent à 30%</t>
  </si>
  <si>
    <t>Annexe D - Budget du projet PBF: Février - Avril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</si>
</sst>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1" formatCode="_(* #,##0_);_(* \(#,##0\);_(* &quot;-&quot;_);_(@_)"/>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_-* #,##0.00\ _€_-;\-* #,##0.00\ _€_-;_-* &quot;-&quot;??\ _€_-;_-@_-"/>
    <numFmt numFmtId="167" formatCode="_(* #,##0_);_(* \(#,##0\);_(* &quot;-&quot;??_);_(@_)"/>
    <numFmt numFmtId="168" formatCode="_-* #,##0\ _€_-;\-* #,##0\ _€_-;_-* &quot;-&quot;??\ _€_-;_-@_-"/>
    <numFmt numFmtId="169" formatCode="m\-yyyy"/>
    <numFmt numFmtId="170" formatCode="0000"/>
    <numFmt numFmtId="171" formatCode="00000"/>
    <numFmt numFmtId="172" formatCode="00"/>
    <numFmt numFmtId="173" formatCode="#,##0.00;#,##0.00"/>
    <numFmt numFmtId="174" formatCode="#,##0.00;\(#,##0.00\)"/>
    <numFmt numFmtId="175" formatCode="#,##0.00;[Red]\(#,##0.00\)"/>
    <numFmt numFmtId="176" formatCode="_-* #,##0.000_-;\-* #,##0.000_-;_-* &quot;-&quot;??_-;_-@_-"/>
  </numFmts>
  <fonts count="37"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2"/>
      <color theme="0"/>
      <name val="Calibri"/>
      <family val="2"/>
      <scheme val="minor"/>
    </font>
    <font>
      <b/>
      <sz val="11"/>
      <name val="Calibri"/>
      <family val="2"/>
      <scheme val="minor"/>
    </font>
    <font>
      <sz val="11"/>
      <name val="Calibri"/>
      <family val="2"/>
      <scheme val="minor"/>
    </font>
    <font>
      <sz val="11"/>
      <color theme="1"/>
      <name val="Calibri"/>
      <family val="2"/>
      <scheme val="minor"/>
    </font>
    <font>
      <sz val="10"/>
      <name val="Arial"/>
      <family val="2"/>
    </font>
    <font>
      <sz val="10"/>
      <name val="Arial"/>
      <family val="2"/>
    </font>
    <font>
      <b/>
      <sz val="10"/>
      <color rgb="FF000000"/>
      <name val="Calibri"/>
      <family val="2"/>
    </font>
    <font>
      <b/>
      <sz val="9"/>
      <color rgb="FF000000"/>
      <name val="Calibri"/>
      <family val="2"/>
    </font>
    <font>
      <sz val="10"/>
      <color rgb="FF000000"/>
      <name val="Calibri"/>
      <family val="2"/>
    </font>
    <font>
      <sz val="9"/>
      <color rgb="FF000000"/>
      <name val="Calibri"/>
      <family val="2"/>
    </font>
    <font>
      <sz val="10"/>
      <color rgb="FFFF0000"/>
      <name val="Arial"/>
      <family val="2"/>
    </font>
    <font>
      <sz val="10"/>
      <color rgb="FFFF0000"/>
      <name val="Calibri"/>
      <family val="2"/>
    </font>
    <font>
      <b/>
      <sz val="10"/>
      <color theme="0"/>
      <name val="Arial"/>
      <family val="2"/>
    </font>
    <font>
      <sz val="10"/>
      <color rgb="FF000000"/>
      <name val="Arial"/>
      <family val="2"/>
    </font>
    <font>
      <sz val="10"/>
      <color theme="1"/>
      <name val="Arial"/>
      <family val="2"/>
    </font>
    <font>
      <sz val="10"/>
      <name val="Calibri"/>
      <family val="2"/>
      <scheme val="minor"/>
    </font>
    <font>
      <sz val="12"/>
      <name val="Calibri"/>
      <family val="2"/>
      <scheme val="minor"/>
    </font>
    <font>
      <sz val="12"/>
      <color theme="1"/>
      <name val="Calibri"/>
      <family val="2"/>
      <scheme val="minor"/>
    </font>
    <font>
      <i/>
      <sz val="11"/>
      <color theme="1"/>
      <name val="Calibri"/>
      <family val="2"/>
      <scheme val="minor"/>
    </font>
    <font>
      <b/>
      <sz val="24"/>
      <color rgb="FF00B0F0"/>
      <name val="Calibri"/>
      <family val="2"/>
      <scheme val="minor"/>
    </font>
    <font>
      <b/>
      <sz val="36"/>
      <color theme="1"/>
      <name val="Calibri"/>
      <family val="2"/>
      <scheme val="minor"/>
    </font>
    <font>
      <sz val="36"/>
      <color theme="1"/>
      <name val="Calibri"/>
      <family val="2"/>
      <scheme val="minor"/>
    </font>
    <font>
      <b/>
      <sz val="12"/>
      <color theme="1"/>
      <name val="Calibri"/>
      <family val="2"/>
    </font>
    <font>
      <sz val="12"/>
      <color theme="1"/>
      <name val="Calibri"/>
      <family val="2"/>
    </font>
    <font>
      <b/>
      <sz val="14"/>
      <color theme="1"/>
      <name val="Calibri"/>
      <family val="2"/>
      <scheme val="minor"/>
    </font>
    <font>
      <b/>
      <sz val="12"/>
      <color theme="1"/>
      <name val="Calibri"/>
      <family val="2"/>
      <scheme val="minor"/>
    </font>
    <font>
      <sz val="9"/>
      <color indexed="81"/>
      <name val="Tahoma"/>
      <family val="2"/>
    </font>
    <font>
      <b/>
      <sz val="9"/>
      <color indexed="81"/>
      <name val="Tahoma"/>
      <family val="2"/>
    </font>
    <font>
      <sz val="11"/>
      <color rgb="FFFF0000"/>
      <name val="Calibri"/>
      <family val="2"/>
      <scheme val="minor"/>
    </font>
    <font>
      <b/>
      <sz val="12"/>
      <color rgb="FF00B0F0"/>
      <name val="Calibri"/>
      <family val="2"/>
      <scheme val="minor"/>
    </font>
    <font>
      <b/>
      <sz val="20"/>
      <color theme="1"/>
      <name val="Calibri"/>
      <family val="2"/>
      <scheme val="minor"/>
    </font>
    <font>
      <b/>
      <sz val="12"/>
      <color rgb="FFFF0000"/>
      <name val="Calibri"/>
      <family val="2"/>
      <scheme val="minor"/>
    </font>
    <font>
      <sz val="12"/>
      <color rgb="FFFF0000"/>
      <name val="Calibri"/>
      <family val="2"/>
      <scheme val="minor"/>
    </font>
  </fonts>
  <fills count="28">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
      <patternFill patternType="solid">
        <fgColor theme="9" tint="-0.499984740745262"/>
        <bgColor indexed="64"/>
      </patternFill>
    </fill>
    <fill>
      <patternFill patternType="solid">
        <fgColor theme="8" tint="-0.499984740745262"/>
        <bgColor indexed="64"/>
      </patternFill>
    </fill>
    <fill>
      <patternFill patternType="solid">
        <fgColor rgb="FFFFFF0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99FF"/>
        <bgColor indexed="64"/>
      </patternFill>
    </fill>
    <fill>
      <patternFill patternType="solid">
        <fgColor rgb="FFD9D9D9"/>
        <bgColor rgb="FF000000"/>
      </patternFill>
    </fill>
    <fill>
      <patternFill patternType="solid">
        <fgColor theme="5" tint="0.59999389629810485"/>
        <bgColor indexed="64"/>
      </patternFill>
    </fill>
    <fill>
      <patternFill patternType="solid">
        <fgColor indexed="9"/>
        <bgColor indexed="64"/>
      </patternFill>
    </fill>
    <fill>
      <patternFill patternType="solid">
        <fgColor theme="0" tint="-0.34998626667073579"/>
        <bgColor indexed="64"/>
      </patternFill>
    </fill>
    <fill>
      <patternFill patternType="solid">
        <fgColor theme="2" tint="-0.249977111117893"/>
        <bgColor indexed="64"/>
      </patternFill>
    </fill>
    <fill>
      <patternFill patternType="solid">
        <fgColor theme="5" tint="0.39997558519241921"/>
        <bgColor indexed="64"/>
      </patternFill>
    </fill>
    <fill>
      <patternFill patternType="solid">
        <fgColor theme="4" tint="-0.499984740745262"/>
        <bgColor indexed="64"/>
      </patternFill>
    </fill>
    <fill>
      <patternFill patternType="solid">
        <fgColor theme="0"/>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6" tint="0.59999389629810485"/>
        <bgColor indexed="64"/>
      </patternFill>
    </fill>
    <fill>
      <patternFill patternType="solid">
        <fgColor theme="2"/>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3" tint="0.39997558519241921"/>
        <bgColor indexed="64"/>
      </patternFill>
    </fill>
    <fill>
      <patternFill patternType="solid">
        <fgColor theme="4" tint="-0.249977111117893"/>
        <bgColor indexed="64"/>
      </patternFill>
    </fill>
    <fill>
      <patternFill patternType="solid">
        <fgColor rgb="FF0070C0"/>
        <bgColor indexed="64"/>
      </patternFill>
    </fill>
    <fill>
      <patternFill patternType="solid">
        <fgColor theme="9" tint="0.59999389629810485"/>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top style="medium">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s>
  <cellStyleXfs count="16">
    <xf numFmtId="0" fontId="0" fillId="0" borderId="0"/>
    <xf numFmtId="165" fontId="7" fillId="0" borderId="0" applyFont="0" applyFill="0" applyBorder="0" applyAlignment="0" applyProtection="0"/>
    <xf numFmtId="9" fontId="7" fillId="0" borderId="0" applyFont="0" applyFill="0" applyBorder="0" applyAlignment="0" applyProtection="0"/>
    <xf numFmtId="0" fontId="8" fillId="0" borderId="0"/>
    <xf numFmtId="9" fontId="8" fillId="0" borderId="0" applyFont="0" applyFill="0" applyBorder="0" applyAlignment="0" applyProtection="0"/>
    <xf numFmtId="0" fontId="9" fillId="0" borderId="0"/>
    <xf numFmtId="0" fontId="8" fillId="0" borderId="0"/>
    <xf numFmtId="0" fontId="7" fillId="0" borderId="0"/>
    <xf numFmtId="43"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0" fontId="7" fillId="0" borderId="0"/>
    <xf numFmtId="43" fontId="8"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cellStyleXfs>
  <cellXfs count="781">
    <xf numFmtId="0" fontId="0" fillId="0" borderId="0" xfId="0"/>
    <xf numFmtId="0" fontId="0" fillId="0" borderId="0" xfId="0" applyAlignment="1">
      <alignment horizontal="center"/>
    </xf>
    <xf numFmtId="0" fontId="0" fillId="2" borderId="0" xfId="0" applyFill="1"/>
    <xf numFmtId="0" fontId="2" fillId="2" borderId="0" xfId="0" applyFont="1" applyFill="1"/>
    <xf numFmtId="0" fontId="0" fillId="3" borderId="0" xfId="0" applyFill="1"/>
    <xf numFmtId="0" fontId="2" fillId="3" borderId="0" xfId="0" applyFont="1" applyFill="1"/>
    <xf numFmtId="0" fontId="1" fillId="4" borderId="0" xfId="0" applyFont="1" applyFill="1"/>
    <xf numFmtId="0" fontId="0" fillId="0" borderId="0" xfId="0" applyAlignment="1">
      <alignment horizontal="center" vertical="center" wrapText="1"/>
    </xf>
    <xf numFmtId="0" fontId="1" fillId="4" borderId="0" xfId="0" applyFont="1" applyFill="1" applyAlignment="1">
      <alignment horizontal="center"/>
    </xf>
    <xf numFmtId="0" fontId="0" fillId="3" borderId="0" xfId="0" applyFill="1" applyAlignment="1">
      <alignment horizontal="center"/>
    </xf>
    <xf numFmtId="0" fontId="0" fillId="2" borderId="0" xfId="0" applyFill="1" applyAlignment="1">
      <alignment horizontal="center"/>
    </xf>
    <xf numFmtId="0" fontId="0" fillId="0" borderId="0" xfId="0" applyFill="1" applyAlignment="1">
      <alignment horizontal="center"/>
    </xf>
    <xf numFmtId="0" fontId="1" fillId="0" borderId="0" xfId="0" applyFont="1" applyFill="1" applyAlignment="1">
      <alignment horizontal="center"/>
    </xf>
    <xf numFmtId="0" fontId="1" fillId="0" borderId="0" xfId="0" applyFont="1" applyFill="1"/>
    <xf numFmtId="0" fontId="0" fillId="0" borderId="0" xfId="0" applyFill="1"/>
    <xf numFmtId="0" fontId="0" fillId="0" borderId="1" xfId="0" applyBorder="1"/>
    <xf numFmtId="0" fontId="0" fillId="0" borderId="1" xfId="0" applyBorder="1" applyAlignment="1">
      <alignment horizontal="center"/>
    </xf>
    <xf numFmtId="0" fontId="0" fillId="0" borderId="2" xfId="0" applyBorder="1"/>
    <xf numFmtId="0" fontId="0" fillId="0" borderId="0" xfId="0" applyBorder="1"/>
    <xf numFmtId="0" fontId="0" fillId="0" borderId="3" xfId="0" applyBorder="1"/>
    <xf numFmtId="0" fontId="0" fillId="0" borderId="4" xfId="0" applyBorder="1" applyAlignment="1">
      <alignment horizontal="center"/>
    </xf>
    <xf numFmtId="0" fontId="0" fillId="0" borderId="5" xfId="0" applyBorder="1"/>
    <xf numFmtId="0" fontId="0" fillId="0" borderId="6" xfId="0" applyBorder="1"/>
    <xf numFmtId="0" fontId="2" fillId="0" borderId="0" xfId="0" applyFont="1" applyAlignment="1">
      <alignment horizontal="left"/>
    </xf>
    <xf numFmtId="0" fontId="2" fillId="0" borderId="0" xfId="0" applyFont="1"/>
    <xf numFmtId="0" fontId="0" fillId="0" borderId="0" xfId="0" quotePrefix="1" applyAlignment="1">
      <alignment horizontal="center"/>
    </xf>
    <xf numFmtId="0" fontId="5" fillId="0" borderId="0" xfId="0" applyFont="1" applyFill="1"/>
    <xf numFmtId="4" fontId="1" fillId="4" borderId="0" xfId="0" applyNumberFormat="1" applyFont="1" applyFill="1"/>
    <xf numFmtId="4" fontId="0" fillId="3" borderId="0" xfId="0" applyNumberFormat="1" applyFill="1"/>
    <xf numFmtId="4" fontId="0" fillId="2" borderId="0" xfId="0" applyNumberFormat="1" applyFill="1"/>
    <xf numFmtId="4" fontId="0" fillId="0" borderId="0" xfId="0" applyNumberFormat="1"/>
    <xf numFmtId="4" fontId="1" fillId="0" borderId="0" xfId="0" applyNumberFormat="1" applyFont="1" applyFill="1"/>
    <xf numFmtId="0" fontId="0" fillId="2" borderId="1" xfId="0" applyFill="1" applyBorder="1"/>
    <xf numFmtId="0" fontId="0" fillId="2" borderId="4" xfId="0" applyFill="1" applyBorder="1"/>
    <xf numFmtId="0" fontId="0" fillId="2" borderId="8" xfId="0" applyFill="1" applyBorder="1"/>
    <xf numFmtId="9" fontId="0" fillId="0" borderId="0" xfId="0" applyNumberFormat="1"/>
    <xf numFmtId="0" fontId="0" fillId="6" borderId="4" xfId="0" applyFill="1" applyBorder="1"/>
    <xf numFmtId="0" fontId="0" fillId="0" borderId="17" xfId="0" applyBorder="1"/>
    <xf numFmtId="2" fontId="0" fillId="2" borderId="1" xfId="0" applyNumberFormat="1" applyFill="1" applyBorder="1"/>
    <xf numFmtId="2" fontId="0" fillId="2" borderId="7" xfId="0" applyNumberFormat="1" applyFill="1" applyBorder="1"/>
    <xf numFmtId="2" fontId="0" fillId="2" borderId="18" xfId="0" applyNumberFormat="1" applyFill="1" applyBorder="1"/>
    <xf numFmtId="2" fontId="0" fillId="2" borderId="19" xfId="0" applyNumberFormat="1" applyFill="1" applyBorder="1"/>
    <xf numFmtId="0" fontId="0" fillId="0" borderId="0" xfId="0" applyBorder="1" applyAlignment="1">
      <alignment horizontal="center" vertical="center" wrapText="1"/>
    </xf>
    <xf numFmtId="0" fontId="0" fillId="8" borderId="0" xfId="0" applyFill="1"/>
    <xf numFmtId="0" fontId="9" fillId="0" borderId="0" xfId="5"/>
    <xf numFmtId="1" fontId="4" fillId="5" borderId="22" xfId="5" applyNumberFormat="1" applyFont="1" applyFill="1" applyBorder="1"/>
    <xf numFmtId="0" fontId="8" fillId="0" borderId="0" xfId="5" applyFont="1"/>
    <xf numFmtId="0" fontId="10" fillId="10" borderId="5" xfId="6" applyFont="1" applyFill="1" applyBorder="1" applyAlignment="1">
      <alignment horizontal="center" vertical="center" wrapText="1"/>
    </xf>
    <xf numFmtId="0" fontId="10" fillId="10" borderId="1" xfId="6" applyFont="1" applyFill="1" applyBorder="1" applyAlignment="1">
      <alignment horizontal="center" vertical="center" wrapText="1"/>
    </xf>
    <xf numFmtId="0" fontId="11" fillId="10" borderId="1" xfId="6" applyFont="1" applyFill="1" applyBorder="1" applyAlignment="1">
      <alignment horizontal="center" vertical="center" wrapText="1"/>
    </xf>
    <xf numFmtId="0" fontId="9" fillId="0" borderId="2" xfId="5" applyBorder="1"/>
    <xf numFmtId="0" fontId="9" fillId="0" borderId="0" xfId="5" applyBorder="1"/>
    <xf numFmtId="0" fontId="9" fillId="0" borderId="3" xfId="5" applyBorder="1"/>
    <xf numFmtId="1" fontId="9" fillId="0" borderId="0" xfId="5" applyNumberFormat="1"/>
    <xf numFmtId="0" fontId="8" fillId="8" borderId="2" xfId="5" applyFont="1" applyFill="1" applyBorder="1" applyAlignment="1">
      <alignment horizontal="center" vertical="top"/>
    </xf>
    <xf numFmtId="0" fontId="12" fillId="0" borderId="1" xfId="6" applyFont="1" applyFill="1" applyBorder="1" applyAlignment="1">
      <alignment horizontal="center" vertical="top" wrapText="1"/>
    </xf>
    <xf numFmtId="0" fontId="13" fillId="0" borderId="1" xfId="6" applyFont="1" applyFill="1" applyBorder="1" applyAlignment="1">
      <alignment horizontal="center" vertical="top" wrapText="1"/>
    </xf>
    <xf numFmtId="0" fontId="9" fillId="0" borderId="1" xfId="5" applyBorder="1" applyAlignment="1">
      <alignment horizontal="center"/>
    </xf>
    <xf numFmtId="0" fontId="12" fillId="8" borderId="5" xfId="6" applyFont="1" applyFill="1" applyBorder="1" applyAlignment="1">
      <alignment horizontal="center" vertical="top" wrapText="1"/>
    </xf>
    <xf numFmtId="4" fontId="7" fillId="0" borderId="1" xfId="7" applyNumberFormat="1" applyFont="1" applyFill="1" applyBorder="1" applyAlignment="1">
      <alignment horizontal="center" vertical="top"/>
    </xf>
    <xf numFmtId="0" fontId="8" fillId="8" borderId="5" xfId="5" applyFont="1" applyFill="1" applyBorder="1" applyAlignment="1">
      <alignment horizontal="center" vertical="top"/>
    </xf>
    <xf numFmtId="0" fontId="8" fillId="0" borderId="1" xfId="5" applyFont="1" applyFill="1" applyBorder="1" applyAlignment="1">
      <alignment horizontal="center" vertical="top"/>
    </xf>
    <xf numFmtId="0" fontId="8" fillId="11" borderId="12" xfId="5" applyFont="1" applyFill="1" applyBorder="1" applyAlignment="1">
      <alignment horizontal="center" vertical="top"/>
    </xf>
    <xf numFmtId="0" fontId="8" fillId="0" borderId="13" xfId="5" applyFont="1" applyBorder="1" applyAlignment="1">
      <alignment horizontal="center" vertical="top"/>
    </xf>
    <xf numFmtId="0" fontId="9" fillId="0" borderId="0" xfId="5" applyFill="1" applyBorder="1"/>
    <xf numFmtId="1" fontId="11" fillId="0" borderId="0" xfId="6" applyNumberFormat="1" applyFont="1" applyFill="1" applyBorder="1" applyAlignment="1">
      <alignment horizontal="center" vertical="center" wrapText="1"/>
    </xf>
    <xf numFmtId="0" fontId="8" fillId="0" borderId="0" xfId="5" applyFont="1" applyFill="1"/>
    <xf numFmtId="0" fontId="10" fillId="0" borderId="1" xfId="6" applyFont="1" applyFill="1" applyBorder="1" applyAlignment="1">
      <alignment horizontal="center" vertical="center" wrapText="1"/>
    </xf>
    <xf numFmtId="0" fontId="11" fillId="0" borderId="1" xfId="6" applyFont="1" applyFill="1" applyBorder="1" applyAlignment="1">
      <alignment horizontal="center" vertical="center" wrapText="1"/>
    </xf>
    <xf numFmtId="1" fontId="11" fillId="0" borderId="1" xfId="6" applyNumberFormat="1" applyFont="1" applyFill="1" applyBorder="1" applyAlignment="1">
      <alignment horizontal="center" vertical="center" wrapText="1"/>
    </xf>
    <xf numFmtId="1" fontId="11" fillId="10" borderId="24" xfId="6" applyNumberFormat="1" applyFont="1" applyFill="1" applyBorder="1" applyAlignment="1">
      <alignment horizontal="center" vertical="center" wrapText="1"/>
    </xf>
    <xf numFmtId="0" fontId="9" fillId="0" borderId="0" xfId="5" applyFill="1"/>
    <xf numFmtId="0" fontId="9" fillId="0" borderId="1" xfId="5" applyFill="1" applyBorder="1"/>
    <xf numFmtId="0" fontId="8" fillId="0" borderId="1" xfId="5" applyFont="1" applyFill="1" applyBorder="1"/>
    <xf numFmtId="0" fontId="9" fillId="0" borderId="24" xfId="5" applyFill="1" applyBorder="1"/>
    <xf numFmtId="43" fontId="8" fillId="0" borderId="0" xfId="5" applyNumberFormat="1" applyFont="1" applyFill="1" applyBorder="1" applyAlignment="1">
      <alignment horizontal="center"/>
    </xf>
    <xf numFmtId="0" fontId="8" fillId="11" borderId="12" xfId="5" applyFont="1" applyFill="1" applyBorder="1" applyAlignment="1">
      <alignment horizontal="center" vertical="top" wrapText="1"/>
    </xf>
    <xf numFmtId="0" fontId="8" fillId="0" borderId="0" xfId="5" applyFont="1" applyFill="1" applyBorder="1" applyAlignment="1">
      <alignment horizontal="center"/>
    </xf>
    <xf numFmtId="0" fontId="9" fillId="0" borderId="1" xfId="5" applyBorder="1"/>
    <xf numFmtId="43" fontId="0" fillId="0" borderId="1" xfId="8" applyFont="1" applyBorder="1"/>
    <xf numFmtId="0" fontId="9" fillId="0" borderId="0" xfId="5" applyAlignment="1"/>
    <xf numFmtId="0" fontId="12" fillId="0" borderId="0" xfId="6" applyFont="1" applyFill="1" applyBorder="1" applyAlignment="1">
      <alignment horizontal="center" vertical="center" wrapText="1"/>
    </xf>
    <xf numFmtId="1" fontId="9" fillId="0" borderId="0" xfId="5" applyNumberFormat="1" applyFill="1" applyBorder="1"/>
    <xf numFmtId="0" fontId="9" fillId="0" borderId="24" xfId="5" applyBorder="1"/>
    <xf numFmtId="0" fontId="8" fillId="0" borderId="1" xfId="5" applyFont="1" applyBorder="1"/>
    <xf numFmtId="167" fontId="0" fillId="0" borderId="1" xfId="8" applyNumberFormat="1" applyFont="1" applyBorder="1"/>
    <xf numFmtId="0" fontId="8" fillId="11" borderId="25" xfId="5" applyFont="1" applyFill="1" applyBorder="1" applyAlignment="1">
      <alignment horizontal="center" vertical="top" wrapText="1"/>
    </xf>
    <xf numFmtId="0" fontId="9" fillId="0" borderId="7" xfId="5" applyBorder="1"/>
    <xf numFmtId="0" fontId="8" fillId="0" borderId="0" xfId="5" applyFont="1" applyFill="1" applyBorder="1" applyAlignment="1">
      <alignment horizontal="center" vertical="top" wrapText="1"/>
    </xf>
    <xf numFmtId="0" fontId="9" fillId="0" borderId="0" xfId="5" applyFill="1" applyBorder="1" applyAlignment="1">
      <alignment horizontal="center"/>
    </xf>
    <xf numFmtId="0" fontId="8" fillId="0" borderId="0" xfId="5" applyFont="1" applyFill="1" applyBorder="1"/>
    <xf numFmtId="1" fontId="12" fillId="0" borderId="0" xfId="6" applyNumberFormat="1" applyFont="1" applyFill="1" applyBorder="1" applyAlignment="1">
      <alignment horizontal="center" vertical="center"/>
    </xf>
    <xf numFmtId="0" fontId="10" fillId="10" borderId="1" xfId="5" applyFont="1" applyFill="1" applyBorder="1" applyAlignment="1">
      <alignment horizontal="left" vertical="center" wrapText="1"/>
    </xf>
    <xf numFmtId="0" fontId="10" fillId="10" borderId="1" xfId="5" applyFont="1" applyFill="1" applyBorder="1" applyAlignment="1">
      <alignment horizontal="center" vertical="center" wrapText="1"/>
    </xf>
    <xf numFmtId="0" fontId="11" fillId="10" borderId="1" xfId="5" applyFont="1" applyFill="1" applyBorder="1" applyAlignment="1">
      <alignment horizontal="center" vertical="center" wrapText="1"/>
    </xf>
    <xf numFmtId="43" fontId="10" fillId="10" borderId="1" xfId="8" applyFont="1" applyFill="1" applyBorder="1" applyAlignment="1">
      <alignment horizontal="center" vertical="center" wrapText="1"/>
    </xf>
    <xf numFmtId="0" fontId="10" fillId="0" borderId="1" xfId="5" applyFont="1" applyFill="1" applyBorder="1" applyAlignment="1">
      <alignment horizontal="left" vertical="center" wrapText="1"/>
    </xf>
    <xf numFmtId="0" fontId="12" fillId="0" borderId="1" xfId="5" applyFont="1" applyFill="1" applyBorder="1" applyAlignment="1">
      <alignment horizontal="left" vertical="center" wrapText="1"/>
    </xf>
    <xf numFmtId="43" fontId="10" fillId="0" borderId="1" xfId="8" applyFont="1" applyFill="1" applyBorder="1" applyAlignment="1">
      <alignment horizontal="center" vertical="center" wrapText="1"/>
    </xf>
    <xf numFmtId="43" fontId="12" fillId="0" borderId="1" xfId="8" applyFont="1" applyFill="1" applyBorder="1" applyAlignment="1">
      <alignment horizontal="center" vertical="center" wrapText="1"/>
    </xf>
    <xf numFmtId="167" fontId="0" fillId="0" borderId="1" xfId="8" applyNumberFormat="1" applyFont="1" applyBorder="1" applyAlignment="1">
      <alignment horizontal="right"/>
    </xf>
    <xf numFmtId="0" fontId="12" fillId="0" borderId="1" xfId="5" applyFont="1" applyFill="1" applyBorder="1" applyAlignment="1">
      <alignment horizontal="center" vertical="center" wrapText="1"/>
    </xf>
    <xf numFmtId="0" fontId="4" fillId="0" borderId="0" xfId="5" applyFont="1" applyFill="1" applyBorder="1" applyAlignment="1">
      <alignment horizontal="center" wrapText="1"/>
    </xf>
    <xf numFmtId="0" fontId="12" fillId="0" borderId="1" xfId="6" applyFont="1" applyFill="1" applyBorder="1" applyAlignment="1">
      <alignment horizontal="center" vertical="center"/>
    </xf>
    <xf numFmtId="0" fontId="12" fillId="0" borderId="1" xfId="6" applyFont="1" applyFill="1" applyBorder="1" applyAlignment="1">
      <alignment horizontal="center" vertical="center" wrapText="1"/>
    </xf>
    <xf numFmtId="0" fontId="8" fillId="0" borderId="1" xfId="5" applyFont="1" applyBorder="1" applyAlignment="1">
      <alignment horizontal="center"/>
    </xf>
    <xf numFmtId="0" fontId="12" fillId="0" borderId="5" xfId="6" applyFont="1" applyFill="1" applyBorder="1" applyAlignment="1">
      <alignment horizontal="center" vertical="center"/>
    </xf>
    <xf numFmtId="0" fontId="12" fillId="0" borderId="0" xfId="6" applyFont="1" applyFill="1" applyBorder="1" applyAlignment="1">
      <alignment vertical="center"/>
    </xf>
    <xf numFmtId="0" fontId="12" fillId="0" borderId="0" xfId="6" applyFont="1" applyFill="1" applyBorder="1" applyAlignment="1">
      <alignment horizontal="center" vertical="center"/>
    </xf>
    <xf numFmtId="166" fontId="12" fillId="0" borderId="0" xfId="10" applyFont="1" applyFill="1" applyBorder="1" applyAlignment="1">
      <alignment horizontal="center" vertical="center"/>
    </xf>
    <xf numFmtId="0" fontId="12" fillId="0" borderId="5" xfId="6" applyFont="1" applyFill="1" applyBorder="1" applyAlignment="1">
      <alignment horizontal="center" vertical="center" wrapText="1"/>
    </xf>
    <xf numFmtId="0" fontId="13" fillId="0" borderId="1" xfId="6" applyFont="1" applyFill="1" applyBorder="1" applyAlignment="1">
      <alignment horizontal="center" vertical="center" wrapText="1"/>
    </xf>
    <xf numFmtId="0" fontId="7" fillId="0" borderId="5" xfId="11" applyFont="1" applyBorder="1"/>
    <xf numFmtId="0" fontId="7" fillId="0" borderId="1" xfId="11" applyFont="1" applyBorder="1"/>
    <xf numFmtId="166" fontId="12" fillId="0" borderId="1" xfId="10" applyFont="1" applyFill="1" applyBorder="1" applyAlignment="1">
      <alignment horizontal="center" vertical="center"/>
    </xf>
    <xf numFmtId="0" fontId="8" fillId="0" borderId="6" xfId="5" applyFont="1" applyFill="1" applyBorder="1"/>
    <xf numFmtId="0" fontId="8" fillId="0" borderId="7" xfId="5" applyFont="1" applyFill="1" applyBorder="1"/>
    <xf numFmtId="0" fontId="9" fillId="0" borderId="7" xfId="5" applyFill="1" applyBorder="1"/>
    <xf numFmtId="0" fontId="12" fillId="0" borderId="5" xfId="6" applyFont="1" applyFill="1" applyBorder="1" applyAlignment="1">
      <alignment vertical="center"/>
    </xf>
    <xf numFmtId="0" fontId="8" fillId="0" borderId="5" xfId="6" applyBorder="1"/>
    <xf numFmtId="0" fontId="8" fillId="0" borderId="1" xfId="6" applyBorder="1"/>
    <xf numFmtId="0" fontId="8" fillId="0" borderId="6" xfId="6" applyBorder="1"/>
    <xf numFmtId="0" fontId="8" fillId="0" borderId="7" xfId="6" applyBorder="1"/>
    <xf numFmtId="0" fontId="8" fillId="0" borderId="0" xfId="6" applyBorder="1"/>
    <xf numFmtId="1" fontId="9" fillId="0" borderId="0" xfId="5" applyNumberFormat="1" applyFill="1"/>
    <xf numFmtId="0" fontId="12" fillId="0" borderId="1" xfId="5" applyFont="1" applyFill="1" applyBorder="1" applyAlignment="1">
      <alignment vertical="center"/>
    </xf>
    <xf numFmtId="0" fontId="12" fillId="0" borderId="1" xfId="5" applyFont="1" applyFill="1" applyBorder="1" applyAlignment="1">
      <alignment horizontal="center" vertical="center"/>
    </xf>
    <xf numFmtId="43" fontId="12" fillId="0" borderId="1" xfId="8" applyFont="1" applyFill="1" applyBorder="1" applyAlignment="1">
      <alignment horizontal="center" vertical="center"/>
    </xf>
    <xf numFmtId="0" fontId="12" fillId="0" borderId="1" xfId="6" applyFont="1" applyFill="1" applyBorder="1" applyAlignment="1">
      <alignment vertical="center"/>
    </xf>
    <xf numFmtId="1" fontId="4" fillId="5" borderId="1" xfId="5" applyNumberFormat="1" applyFont="1" applyFill="1" applyBorder="1"/>
    <xf numFmtId="0" fontId="7" fillId="0" borderId="1" xfId="11" applyFont="1" applyFill="1" applyBorder="1"/>
    <xf numFmtId="0" fontId="7" fillId="0" borderId="1" xfId="11" applyFill="1" applyBorder="1"/>
    <xf numFmtId="0" fontId="7" fillId="0" borderId="0" xfId="11" applyAlignment="1">
      <alignment vertical="center"/>
    </xf>
    <xf numFmtId="0" fontId="7" fillId="0" borderId="0" xfId="11" applyFont="1" applyFill="1" applyAlignment="1">
      <alignment vertical="center"/>
    </xf>
    <xf numFmtId="166" fontId="12" fillId="0" borderId="27" xfId="10" applyFont="1" applyFill="1" applyBorder="1" applyAlignment="1">
      <alignment horizontal="center" vertical="center"/>
    </xf>
    <xf numFmtId="166" fontId="12" fillId="0" borderId="1" xfId="6" applyNumberFormat="1" applyFont="1" applyFill="1" applyBorder="1" applyAlignment="1">
      <alignment horizontal="center" vertical="center"/>
    </xf>
    <xf numFmtId="0" fontId="10" fillId="10" borderId="5" xfId="5" applyFont="1" applyFill="1" applyBorder="1" applyAlignment="1">
      <alignment horizontal="center" vertical="center" wrapText="1"/>
    </xf>
    <xf numFmtId="43" fontId="10" fillId="10" borderId="4" xfId="8" applyFont="1" applyFill="1" applyBorder="1" applyAlignment="1">
      <alignment horizontal="center" vertical="center" wrapText="1"/>
    </xf>
    <xf numFmtId="0" fontId="12" fillId="0" borderId="5" xfId="5" applyFont="1" applyFill="1" applyBorder="1" applyAlignment="1">
      <alignment vertical="center"/>
    </xf>
    <xf numFmtId="0" fontId="12" fillId="0" borderId="6" xfId="5" applyFont="1" applyFill="1" applyBorder="1" applyAlignment="1">
      <alignment vertical="center"/>
    </xf>
    <xf numFmtId="0" fontId="12" fillId="0" borderId="7" xfId="5" applyFont="1" applyFill="1" applyBorder="1" applyAlignment="1">
      <alignment horizontal="center" vertical="center"/>
    </xf>
    <xf numFmtId="0" fontId="12" fillId="0" borderId="7" xfId="5" applyFont="1" applyFill="1" applyBorder="1" applyAlignment="1">
      <alignment horizontal="center" vertical="center" wrapText="1"/>
    </xf>
    <xf numFmtId="43" fontId="12" fillId="0" borderId="7" xfId="8" applyFont="1" applyFill="1" applyBorder="1" applyAlignment="1">
      <alignment horizontal="center" vertical="center"/>
    </xf>
    <xf numFmtId="0" fontId="8" fillId="0" borderId="0" xfId="6"/>
    <xf numFmtId="0" fontId="7" fillId="0" borderId="0" xfId="11"/>
    <xf numFmtId="0" fontId="14" fillId="0" borderId="0" xfId="6" applyFont="1"/>
    <xf numFmtId="0" fontId="8" fillId="0" borderId="0" xfId="5" applyFont="1" applyBorder="1"/>
    <xf numFmtId="1" fontId="9" fillId="0" borderId="0" xfId="5" applyNumberFormat="1" applyBorder="1"/>
    <xf numFmtId="0" fontId="8" fillId="0" borderId="7" xfId="5" applyFont="1" applyBorder="1"/>
    <xf numFmtId="0" fontId="15" fillId="0" borderId="1" xfId="6" applyFont="1" applyFill="1" applyBorder="1" applyAlignment="1">
      <alignment vertical="center"/>
    </xf>
    <xf numFmtId="0" fontId="15" fillId="0" borderId="1" xfId="6" applyFont="1" applyFill="1" applyBorder="1" applyAlignment="1">
      <alignment horizontal="center" vertical="center" wrapText="1"/>
    </xf>
    <xf numFmtId="0" fontId="15" fillId="0" borderId="1" xfId="6" applyFont="1" applyFill="1" applyBorder="1" applyAlignment="1">
      <alignment horizontal="center" vertical="center"/>
    </xf>
    <xf numFmtId="0" fontId="12" fillId="0" borderId="5" xfId="5" applyFont="1" applyFill="1" applyBorder="1" applyAlignment="1">
      <alignment horizontal="center" vertical="center"/>
    </xf>
    <xf numFmtId="0" fontId="12" fillId="0" borderId="6" xfId="5" applyFont="1" applyFill="1" applyBorder="1" applyAlignment="1">
      <alignment horizontal="center" vertical="center"/>
    </xf>
    <xf numFmtId="0" fontId="16" fillId="0" borderId="0" xfId="5" applyFont="1" applyFill="1" applyBorder="1" applyAlignment="1">
      <alignment horizontal="center"/>
    </xf>
    <xf numFmtId="0" fontId="10" fillId="0" borderId="5" xfId="5" applyFont="1" applyFill="1" applyBorder="1" applyAlignment="1">
      <alignment horizontal="left" vertical="center" wrapText="1"/>
    </xf>
    <xf numFmtId="0" fontId="9" fillId="0" borderId="5" xfId="5" applyFill="1" applyBorder="1"/>
    <xf numFmtId="0" fontId="8" fillId="0" borderId="5" xfId="5" applyFont="1" applyFill="1" applyBorder="1"/>
    <xf numFmtId="0" fontId="10" fillId="0" borderId="6" xfId="5" applyFont="1" applyFill="1" applyBorder="1" applyAlignment="1">
      <alignment horizontal="left" vertical="center" wrapText="1"/>
    </xf>
    <xf numFmtId="0" fontId="12" fillId="0" borderId="7" xfId="5" applyFont="1" applyFill="1" applyBorder="1" applyAlignment="1">
      <alignment horizontal="left" vertical="center" wrapText="1"/>
    </xf>
    <xf numFmtId="0" fontId="12" fillId="0" borderId="33" xfId="5" applyFont="1" applyFill="1" applyBorder="1" applyAlignment="1">
      <alignment vertical="center"/>
    </xf>
    <xf numFmtId="0" fontId="12" fillId="0" borderId="34" xfId="5" applyFont="1" applyFill="1" applyBorder="1" applyAlignment="1">
      <alignment horizontal="center" vertical="center"/>
    </xf>
    <xf numFmtId="0" fontId="12" fillId="0" borderId="34" xfId="5" applyFont="1" applyFill="1" applyBorder="1" applyAlignment="1">
      <alignment horizontal="center" vertical="center" wrapText="1"/>
    </xf>
    <xf numFmtId="43" fontId="12" fillId="0" borderId="34" xfId="8" applyFont="1" applyFill="1" applyBorder="1" applyAlignment="1">
      <alignment horizontal="center" vertical="center"/>
    </xf>
    <xf numFmtId="0" fontId="7" fillId="0" borderId="5" xfId="11" applyBorder="1"/>
    <xf numFmtId="0" fontId="7" fillId="0" borderId="1" xfId="11" applyBorder="1"/>
    <xf numFmtId="0" fontId="8" fillId="0" borderId="5" xfId="5" applyFont="1" applyBorder="1"/>
    <xf numFmtId="0" fontId="8" fillId="0" borderId="6" xfId="5" applyFont="1" applyBorder="1"/>
    <xf numFmtId="0" fontId="12" fillId="0" borderId="6" xfId="6" applyFont="1" applyFill="1" applyBorder="1" applyAlignment="1">
      <alignment vertical="center"/>
    </xf>
    <xf numFmtId="0" fontId="12" fillId="0" borderId="7" xfId="6" applyFont="1" applyFill="1" applyBorder="1" applyAlignment="1">
      <alignment horizontal="center" vertical="center"/>
    </xf>
    <xf numFmtId="0" fontId="12" fillId="0" borderId="7" xfId="6" applyFont="1" applyFill="1" applyBorder="1" applyAlignment="1">
      <alignment horizontal="center" vertical="center" wrapText="1"/>
    </xf>
    <xf numFmtId="166" fontId="12" fillId="0" borderId="7" xfId="10" applyFont="1" applyFill="1" applyBorder="1" applyAlignment="1">
      <alignment horizontal="center" vertical="center"/>
    </xf>
    <xf numFmtId="0" fontId="12" fillId="0" borderId="0" xfId="5" applyFont="1" applyFill="1" applyBorder="1" applyAlignment="1">
      <alignment vertical="center"/>
    </xf>
    <xf numFmtId="0" fontId="12" fillId="0" borderId="0" xfId="5" applyFont="1" applyFill="1" applyBorder="1" applyAlignment="1">
      <alignment horizontal="center" vertical="center"/>
    </xf>
    <xf numFmtId="0" fontId="12" fillId="0" borderId="0" xfId="5" applyFont="1" applyFill="1" applyBorder="1" applyAlignment="1">
      <alignment horizontal="center" vertical="center" wrapText="1"/>
    </xf>
    <xf numFmtId="0" fontId="10" fillId="10" borderId="17" xfId="5" applyFont="1" applyFill="1" applyBorder="1" applyAlignment="1">
      <alignment horizontal="center" vertical="center" wrapText="1"/>
    </xf>
    <xf numFmtId="0" fontId="10" fillId="10" borderId="18" xfId="5" applyFont="1" applyFill="1" applyBorder="1" applyAlignment="1">
      <alignment horizontal="center" vertical="center" wrapText="1"/>
    </xf>
    <xf numFmtId="0" fontId="11" fillId="10" borderId="18" xfId="5" applyFont="1" applyFill="1" applyBorder="1" applyAlignment="1">
      <alignment horizontal="center" vertical="center" wrapText="1"/>
    </xf>
    <xf numFmtId="43" fontId="10" fillId="10" borderId="18" xfId="8" applyFont="1" applyFill="1" applyBorder="1" applyAlignment="1">
      <alignment horizontal="center" vertical="center" wrapText="1"/>
    </xf>
    <xf numFmtId="43" fontId="10" fillId="10" borderId="19" xfId="8" applyFont="1" applyFill="1" applyBorder="1" applyAlignment="1">
      <alignment horizontal="center" vertical="center" wrapText="1"/>
    </xf>
    <xf numFmtId="0" fontId="18" fillId="0" borderId="2" xfId="11" applyFont="1" applyBorder="1"/>
    <xf numFmtId="0" fontId="17" fillId="0" borderId="0" xfId="6" applyFont="1" applyFill="1" applyBorder="1" applyAlignment="1">
      <alignment horizontal="center" vertical="center"/>
    </xf>
    <xf numFmtId="0" fontId="17" fillId="0" borderId="0" xfId="6" applyFont="1" applyFill="1" applyBorder="1" applyAlignment="1">
      <alignment horizontal="center" vertical="center" wrapText="1"/>
    </xf>
    <xf numFmtId="166" fontId="17" fillId="0" borderId="0" xfId="10" applyFont="1" applyFill="1" applyBorder="1" applyAlignment="1">
      <alignment horizontal="center" vertical="center"/>
    </xf>
    <xf numFmtId="168" fontId="17" fillId="0" borderId="3" xfId="10" applyNumberFormat="1" applyFont="1" applyFill="1" applyBorder="1" applyAlignment="1">
      <alignment horizontal="center" vertical="center"/>
    </xf>
    <xf numFmtId="2" fontId="19" fillId="2" borderId="1" xfId="2" applyNumberFormat="1" applyFont="1" applyFill="1" applyBorder="1"/>
    <xf numFmtId="2" fontId="9" fillId="0" borderId="0" xfId="5" applyNumberFormat="1"/>
    <xf numFmtId="43" fontId="19" fillId="12" borderId="0" xfId="12" applyFont="1" applyFill="1"/>
    <xf numFmtId="166" fontId="9" fillId="0" borderId="0" xfId="5" applyNumberFormat="1"/>
    <xf numFmtId="4" fontId="0" fillId="8" borderId="0" xfId="0" applyNumberFormat="1" applyFill="1"/>
    <xf numFmtId="0" fontId="14" fillId="0" borderId="0" xfId="5" applyFont="1"/>
    <xf numFmtId="1" fontId="4" fillId="5" borderId="0" xfId="5" applyNumberFormat="1" applyFont="1" applyFill="1" applyBorder="1"/>
    <xf numFmtId="43" fontId="10" fillId="10" borderId="0" xfId="8" applyFont="1" applyFill="1" applyBorder="1" applyAlignment="1">
      <alignment horizontal="center" vertical="center" wrapText="1"/>
    </xf>
    <xf numFmtId="168" fontId="17" fillId="0" borderId="0" xfId="10" applyNumberFormat="1" applyFont="1" applyFill="1" applyBorder="1" applyAlignment="1">
      <alignment horizontal="center" vertical="center"/>
    </xf>
    <xf numFmtId="1" fontId="4" fillId="5" borderId="35" xfId="5" applyNumberFormat="1" applyFont="1" applyFill="1" applyBorder="1"/>
    <xf numFmtId="1" fontId="11" fillId="10" borderId="23" xfId="6" applyNumberFormat="1" applyFont="1" applyFill="1" applyBorder="1" applyAlignment="1">
      <alignment horizontal="center" vertical="center" wrapText="1"/>
    </xf>
    <xf numFmtId="1" fontId="13" fillId="0" borderId="23" xfId="6" applyNumberFormat="1" applyFont="1" applyFill="1" applyBorder="1" applyAlignment="1">
      <alignment horizontal="center" vertical="top" wrapText="1"/>
    </xf>
    <xf numFmtId="1" fontId="11" fillId="10" borderId="1" xfId="6" applyNumberFormat="1" applyFont="1" applyFill="1" applyBorder="1" applyAlignment="1">
      <alignment horizontal="center" vertical="center" wrapText="1"/>
    </xf>
    <xf numFmtId="1" fontId="13" fillId="0" borderId="1" xfId="6" applyNumberFormat="1" applyFont="1" applyFill="1" applyBorder="1" applyAlignment="1">
      <alignment horizontal="center" vertical="top" wrapText="1"/>
    </xf>
    <xf numFmtId="1" fontId="13" fillId="0" borderId="36" xfId="6" applyNumberFormat="1" applyFont="1" applyFill="1" applyBorder="1" applyAlignment="1">
      <alignment horizontal="center" vertical="top" wrapText="1"/>
    </xf>
    <xf numFmtId="0" fontId="0" fillId="0" borderId="0" xfId="0" applyAlignment="1">
      <alignment horizontal="center" wrapText="1"/>
    </xf>
    <xf numFmtId="9" fontId="0" fillId="13" borderId="0" xfId="2" applyFont="1" applyFill="1"/>
    <xf numFmtId="9" fontId="0" fillId="14" borderId="0" xfId="2" applyFont="1" applyFill="1"/>
    <xf numFmtId="0" fontId="22" fillId="0" borderId="0" xfId="0" applyFont="1"/>
    <xf numFmtId="4" fontId="22" fillId="0" borderId="0" xfId="0" applyNumberFormat="1" applyFont="1"/>
    <xf numFmtId="0" fontId="2" fillId="15" borderId="0" xfId="0" applyFont="1" applyFill="1" applyAlignment="1">
      <alignment wrapText="1"/>
    </xf>
    <xf numFmtId="4" fontId="2" fillId="15" borderId="0" xfId="0" applyNumberFormat="1" applyFont="1" applyFill="1"/>
    <xf numFmtId="41" fontId="19" fillId="7" borderId="0" xfId="12" applyNumberFormat="1" applyFont="1" applyFill="1" applyBorder="1" applyAlignment="1">
      <alignment vertical="center"/>
    </xf>
    <xf numFmtId="9" fontId="0" fillId="0" borderId="0" xfId="2" applyFont="1"/>
    <xf numFmtId="0" fontId="10" fillId="0" borderId="1" xfId="6" applyFont="1" applyFill="1" applyBorder="1" applyAlignment="1">
      <alignment horizontal="center" vertical="center" wrapText="1"/>
    </xf>
    <xf numFmtId="0" fontId="11" fillId="10" borderId="23" xfId="6" applyFont="1" applyFill="1" applyBorder="1" applyAlignment="1">
      <alignment horizontal="center" vertical="center" wrapText="1"/>
    </xf>
    <xf numFmtId="0" fontId="11" fillId="0" borderId="23" xfId="6" applyFont="1" applyFill="1" applyBorder="1" applyAlignment="1">
      <alignment horizontal="center" vertical="center" wrapText="1"/>
    </xf>
    <xf numFmtId="0" fontId="8" fillId="0" borderId="23" xfId="5" applyFont="1" applyFill="1" applyBorder="1"/>
    <xf numFmtId="0" fontId="9" fillId="0" borderId="23" xfId="5" applyFill="1" applyBorder="1"/>
    <xf numFmtId="0" fontId="9" fillId="0" borderId="23" xfId="5" applyBorder="1"/>
    <xf numFmtId="0" fontId="9" fillId="0" borderId="37" xfId="5" applyBorder="1"/>
    <xf numFmtId="0" fontId="10" fillId="0" borderId="0" xfId="6" applyFont="1" applyFill="1" applyBorder="1" applyAlignment="1">
      <alignment horizontal="center" vertical="center" wrapText="1"/>
    </xf>
    <xf numFmtId="1" fontId="11" fillId="0" borderId="23" xfId="6" applyNumberFormat="1" applyFont="1" applyFill="1" applyBorder="1" applyAlignment="1">
      <alignment horizontal="center" vertical="center" wrapText="1"/>
    </xf>
    <xf numFmtId="1" fontId="11" fillId="0" borderId="39" xfId="6" applyNumberFormat="1" applyFont="1" applyFill="1" applyBorder="1" applyAlignment="1">
      <alignment horizontal="center" vertical="center" wrapText="1"/>
    </xf>
    <xf numFmtId="1" fontId="4" fillId="5" borderId="40" xfId="5" applyNumberFormat="1" applyFont="1" applyFill="1" applyBorder="1"/>
    <xf numFmtId="1" fontId="12" fillId="0" borderId="1" xfId="6" applyNumberFormat="1" applyFont="1" applyFill="1" applyBorder="1" applyAlignment="1">
      <alignment horizontal="center" vertical="center"/>
    </xf>
    <xf numFmtId="1" fontId="4" fillId="5" borderId="38" xfId="5" applyNumberFormat="1" applyFont="1" applyFill="1" applyBorder="1"/>
    <xf numFmtId="43" fontId="10" fillId="10" borderId="23" xfId="8" applyFont="1" applyFill="1" applyBorder="1" applyAlignment="1">
      <alignment horizontal="center" vertical="center" wrapText="1"/>
    </xf>
    <xf numFmtId="166" fontId="12" fillId="0" borderId="23" xfId="9" applyFont="1" applyFill="1" applyBorder="1" applyAlignment="1">
      <alignment horizontal="center" vertical="center"/>
    </xf>
    <xf numFmtId="1" fontId="12" fillId="0" borderId="23" xfId="6" applyNumberFormat="1" applyFont="1" applyFill="1" applyBorder="1" applyAlignment="1">
      <alignment horizontal="center" vertical="center"/>
    </xf>
    <xf numFmtId="166" fontId="12" fillId="0" borderId="23" xfId="10" applyFont="1" applyFill="1" applyBorder="1" applyAlignment="1">
      <alignment horizontal="center" vertical="center"/>
    </xf>
    <xf numFmtId="1" fontId="12" fillId="0" borderId="37" xfId="6" applyNumberFormat="1" applyFont="1" applyFill="1" applyBorder="1" applyAlignment="1">
      <alignment horizontal="center" vertical="center"/>
    </xf>
    <xf numFmtId="1" fontId="4" fillId="5" borderId="41" xfId="5" applyNumberFormat="1" applyFont="1" applyFill="1" applyBorder="1"/>
    <xf numFmtId="43" fontId="12" fillId="0" borderId="23" xfId="8" applyFont="1" applyFill="1" applyBorder="1" applyAlignment="1">
      <alignment horizontal="center" vertical="center"/>
    </xf>
    <xf numFmtId="0" fontId="12" fillId="0" borderId="23" xfId="6" applyFont="1" applyFill="1" applyBorder="1" applyAlignment="1">
      <alignment horizontal="center" vertical="center"/>
    </xf>
    <xf numFmtId="43" fontId="12" fillId="0" borderId="37" xfId="8" applyFont="1" applyFill="1" applyBorder="1" applyAlignment="1">
      <alignment horizontal="center" vertical="center"/>
    </xf>
    <xf numFmtId="166" fontId="9" fillId="0" borderId="1" xfId="5" applyNumberFormat="1" applyBorder="1"/>
    <xf numFmtId="0" fontId="12" fillId="0" borderId="37" xfId="6" applyFont="1" applyFill="1" applyBorder="1" applyAlignment="1">
      <alignment horizontal="center" vertical="center"/>
    </xf>
    <xf numFmtId="1" fontId="4" fillId="5" borderId="1" xfId="5" applyNumberFormat="1" applyFont="1" applyFill="1" applyBorder="1" applyAlignment="1">
      <alignment horizontal="center" vertical="center"/>
    </xf>
    <xf numFmtId="0" fontId="9" fillId="0" borderId="1" xfId="5" applyBorder="1" applyAlignment="1">
      <alignment horizontal="center" vertical="center"/>
    </xf>
    <xf numFmtId="0" fontId="10" fillId="0" borderId="1" xfId="0" applyFont="1" applyFill="1" applyBorder="1" applyAlignment="1">
      <alignment horizontal="right" vertical="center" wrapText="1"/>
    </xf>
    <xf numFmtId="0" fontId="12" fillId="0" borderId="1" xfId="0" applyFont="1" applyFill="1" applyBorder="1" applyAlignment="1">
      <alignment horizontal="right" vertical="center" wrapText="1"/>
    </xf>
    <xf numFmtId="0" fontId="11" fillId="0" borderId="1" xfId="0" applyFont="1" applyFill="1" applyBorder="1" applyAlignment="1">
      <alignment horizontal="right" vertical="center" wrapText="1"/>
    </xf>
    <xf numFmtId="0" fontId="0" fillId="0" borderId="1" xfId="0" applyBorder="1" applyAlignment="1">
      <alignment horizontal="right"/>
    </xf>
    <xf numFmtId="43" fontId="10" fillId="6" borderId="1" xfId="8" applyFont="1" applyFill="1" applyBorder="1" applyAlignment="1">
      <alignment horizontal="center" vertical="center" wrapText="1"/>
    </xf>
    <xf numFmtId="0" fontId="10" fillId="6" borderId="1" xfId="0" applyFont="1" applyFill="1" applyBorder="1" applyAlignment="1">
      <alignment horizontal="right" vertical="center" wrapText="1"/>
    </xf>
    <xf numFmtId="0" fontId="12" fillId="6" borderId="1" xfId="0" applyFont="1" applyFill="1" applyBorder="1" applyAlignment="1">
      <alignment horizontal="center" vertical="center" wrapText="1"/>
    </xf>
    <xf numFmtId="0" fontId="11" fillId="6" borderId="1" xfId="0" applyFont="1" applyFill="1" applyBorder="1" applyAlignment="1">
      <alignment horizontal="right" vertical="center" wrapText="1"/>
    </xf>
    <xf numFmtId="0" fontId="21" fillId="0" borderId="0" xfId="0" applyFont="1" applyBorder="1" applyAlignment="1">
      <alignment wrapText="1"/>
    </xf>
    <xf numFmtId="0" fontId="24" fillId="0" borderId="0" xfId="0" applyFont="1" applyBorder="1" applyAlignment="1">
      <alignment wrapText="1"/>
    </xf>
    <xf numFmtId="0" fontId="25" fillId="0" borderId="0" xfId="0" applyFont="1" applyBorder="1" applyAlignment="1">
      <alignment wrapText="1"/>
    </xf>
    <xf numFmtId="164" fontId="26" fillId="17" borderId="0" xfId="13" applyFont="1" applyFill="1" applyBorder="1" applyAlignment="1" applyProtection="1">
      <alignment vertical="center" wrapText="1"/>
    </xf>
    <xf numFmtId="0" fontId="27" fillId="0" borderId="0" xfId="0" applyFont="1" applyFill="1" applyBorder="1" applyAlignment="1">
      <alignment vertical="center" wrapText="1"/>
    </xf>
    <xf numFmtId="0" fontId="29" fillId="17" borderId="0" xfId="0" applyFont="1" applyFill="1" applyBorder="1" applyAlignment="1">
      <alignment horizontal="left" wrapText="1"/>
    </xf>
    <xf numFmtId="164" fontId="29" fillId="18" borderId="18" xfId="13" applyFont="1" applyFill="1" applyBorder="1" applyAlignment="1" applyProtection="1">
      <alignment horizontal="center" vertical="center" wrapText="1"/>
      <protection locked="0"/>
    </xf>
    <xf numFmtId="164" fontId="29" fillId="18" borderId="18" xfId="13" applyFont="1" applyFill="1" applyBorder="1" applyAlignment="1" applyProtection="1">
      <alignment horizontal="center" vertical="center" wrapText="1"/>
    </xf>
    <xf numFmtId="0" fontId="29" fillId="18" borderId="18" xfId="0" applyFont="1" applyFill="1" applyBorder="1" applyAlignment="1">
      <alignment horizontal="center" vertical="center" wrapText="1"/>
    </xf>
    <xf numFmtId="0" fontId="29" fillId="18" borderId="44" xfId="0" applyFont="1" applyFill="1" applyBorder="1" applyAlignment="1">
      <alignment horizontal="left" wrapText="1"/>
    </xf>
    <xf numFmtId="44" fontId="29" fillId="18" borderId="44" xfId="0" applyNumberFormat="1" applyFont="1" applyFill="1" applyBorder="1" applyAlignment="1">
      <alignment horizontal="center" wrapText="1"/>
    </xf>
    <xf numFmtId="44" fontId="29" fillId="18" borderId="44" xfId="0" applyNumberFormat="1" applyFont="1" applyFill="1" applyBorder="1" applyAlignment="1">
      <alignment wrapText="1"/>
    </xf>
    <xf numFmtId="0" fontId="27" fillId="18" borderId="13" xfId="0" applyFont="1" applyFill="1" applyBorder="1" applyAlignment="1" applyProtection="1">
      <alignment vertical="center" wrapText="1"/>
    </xf>
    <xf numFmtId="44" fontId="21" fillId="0" borderId="13" xfId="0" applyNumberFormat="1" applyFont="1" applyBorder="1" applyAlignment="1" applyProtection="1">
      <alignment wrapText="1"/>
      <protection locked="0"/>
    </xf>
    <xf numFmtId="44" fontId="21" fillId="17" borderId="13" xfId="13" applyNumberFormat="1" applyFont="1" applyFill="1" applyBorder="1" applyAlignment="1" applyProtection="1">
      <alignment horizontal="center" vertical="center" wrapText="1"/>
      <protection locked="0"/>
    </xf>
    <xf numFmtId="44" fontId="29" fillId="18" borderId="13" xfId="0" applyNumberFormat="1" applyFont="1" applyFill="1" applyBorder="1" applyAlignment="1">
      <alignment wrapText="1"/>
    </xf>
    <xf numFmtId="0" fontId="27" fillId="18" borderId="1" xfId="0" applyFont="1" applyFill="1" applyBorder="1" applyAlignment="1" applyProtection="1">
      <alignment vertical="center" wrapText="1"/>
    </xf>
    <xf numFmtId="44" fontId="21" fillId="0" borderId="1" xfId="0" applyNumberFormat="1" applyFont="1" applyBorder="1" applyAlignment="1" applyProtection="1">
      <alignment wrapText="1"/>
      <protection locked="0"/>
    </xf>
    <xf numFmtId="44" fontId="21" fillId="17" borderId="1" xfId="13" applyNumberFormat="1" applyFont="1" applyFill="1" applyBorder="1" applyAlignment="1" applyProtection="1">
      <alignment horizontal="center" vertical="center" wrapText="1"/>
      <protection locked="0"/>
    </xf>
    <xf numFmtId="44" fontId="29" fillId="18" borderId="1" xfId="0" applyNumberFormat="1" applyFont="1" applyFill="1" applyBorder="1" applyAlignment="1">
      <alignment wrapText="1"/>
    </xf>
    <xf numFmtId="0" fontId="27" fillId="18" borderId="1" xfId="0" applyFont="1" applyFill="1" applyBorder="1" applyAlignment="1" applyProtection="1">
      <alignment vertical="center" wrapText="1"/>
      <protection locked="0"/>
    </xf>
    <xf numFmtId="164" fontId="29" fillId="19" borderId="1" xfId="13" applyFont="1" applyFill="1" applyBorder="1" applyAlignment="1" applyProtection="1">
      <alignment wrapText="1"/>
    </xf>
    <xf numFmtId="44" fontId="29" fillId="19" borderId="1" xfId="13" applyNumberFormat="1" applyFont="1" applyFill="1" applyBorder="1" applyAlignment="1">
      <alignment wrapText="1"/>
    </xf>
    <xf numFmtId="44" fontId="29" fillId="18" borderId="23" xfId="0" applyNumberFormat="1" applyFont="1" applyFill="1" applyBorder="1" applyAlignment="1">
      <alignment wrapText="1"/>
    </xf>
    <xf numFmtId="0" fontId="21" fillId="17" borderId="0" xfId="0" applyFont="1" applyFill="1" applyBorder="1" applyAlignment="1">
      <alignment wrapText="1"/>
    </xf>
    <xf numFmtId="164" fontId="29" fillId="17" borderId="23" xfId="13" applyFont="1" applyFill="1" applyBorder="1" applyAlignment="1" applyProtection="1">
      <alignment wrapText="1"/>
    </xf>
    <xf numFmtId="44" fontId="29" fillId="17" borderId="43" xfId="13" applyNumberFormat="1" applyFont="1" applyFill="1" applyBorder="1" applyAlignment="1">
      <alignment wrapText="1"/>
    </xf>
    <xf numFmtId="44" fontId="29" fillId="17" borderId="43" xfId="0" applyNumberFormat="1" applyFont="1" applyFill="1" applyBorder="1" applyAlignment="1">
      <alignment wrapText="1"/>
    </xf>
    <xf numFmtId="0" fontId="29" fillId="18" borderId="7" xfId="0" applyFont="1" applyFill="1" applyBorder="1" applyAlignment="1">
      <alignment horizontal="left" wrapText="1"/>
    </xf>
    <xf numFmtId="44" fontId="29" fillId="18" borderId="7" xfId="0" applyNumberFormat="1" applyFont="1" applyFill="1" applyBorder="1" applyAlignment="1">
      <alignment horizontal="center" wrapText="1"/>
    </xf>
    <xf numFmtId="44" fontId="29" fillId="18" borderId="7" xfId="0" applyNumberFormat="1" applyFont="1" applyFill="1" applyBorder="1" applyAlignment="1">
      <alignment wrapText="1"/>
    </xf>
    <xf numFmtId="44" fontId="29" fillId="17" borderId="24" xfId="0" applyNumberFormat="1" applyFont="1" applyFill="1" applyBorder="1" applyAlignment="1">
      <alignment wrapText="1"/>
    </xf>
    <xf numFmtId="164" fontId="29" fillId="17" borderId="43" xfId="13" applyFont="1" applyFill="1" applyBorder="1" applyAlignment="1" applyProtection="1">
      <alignment wrapText="1"/>
    </xf>
    <xf numFmtId="0" fontId="21" fillId="0" borderId="0" xfId="0" applyFont="1" applyFill="1" applyBorder="1" applyAlignment="1">
      <alignment wrapText="1"/>
    </xf>
    <xf numFmtId="0" fontId="29" fillId="18" borderId="45" xfId="0" applyFont="1" applyFill="1" applyBorder="1" applyAlignment="1">
      <alignment horizontal="center" wrapText="1"/>
    </xf>
    <xf numFmtId="0" fontId="29" fillId="18" borderId="46" xfId="0" applyFont="1" applyFill="1" applyBorder="1" applyAlignment="1">
      <alignment horizontal="center" wrapText="1"/>
    </xf>
    <xf numFmtId="0" fontId="29" fillId="18" borderId="13" xfId="0" applyFont="1" applyFill="1" applyBorder="1" applyAlignment="1">
      <alignment horizontal="center" wrapText="1"/>
    </xf>
    <xf numFmtId="0" fontId="29" fillId="18" borderId="40" xfId="0" applyFont="1" applyFill="1" applyBorder="1" applyAlignment="1">
      <alignment horizontal="center" vertical="center" wrapText="1"/>
    </xf>
    <xf numFmtId="0" fontId="26" fillId="18" borderId="47" xfId="0" applyFont="1" applyFill="1" applyBorder="1" applyAlignment="1" applyProtection="1">
      <alignment vertical="center" wrapText="1"/>
    </xf>
    <xf numFmtId="44" fontId="21" fillId="18" borderId="46" xfId="0" applyNumberFormat="1" applyFont="1" applyFill="1" applyBorder="1" applyAlignment="1">
      <alignment wrapText="1"/>
    </xf>
    <xf numFmtId="44" fontId="21" fillId="18" borderId="13" xfId="0" applyNumberFormat="1" applyFont="1" applyFill="1" applyBorder="1" applyAlignment="1">
      <alignment wrapText="1"/>
    </xf>
    <xf numFmtId="44" fontId="29" fillId="18" borderId="14" xfId="0" applyNumberFormat="1" applyFont="1" applyFill="1" applyBorder="1" applyAlignment="1">
      <alignment wrapText="1"/>
    </xf>
    <xf numFmtId="0" fontId="26" fillId="18" borderId="15" xfId="0" applyFont="1" applyFill="1" applyBorder="1" applyAlignment="1" applyProtection="1">
      <alignment vertical="center" wrapText="1"/>
    </xf>
    <xf numFmtId="44" fontId="29" fillId="18" borderId="4" xfId="0" applyNumberFormat="1" applyFont="1" applyFill="1" applyBorder="1" applyAlignment="1">
      <alignment wrapText="1"/>
    </xf>
    <xf numFmtId="0" fontId="26" fillId="18" borderId="15" xfId="0" applyFont="1" applyFill="1" applyBorder="1" applyAlignment="1" applyProtection="1">
      <alignment vertical="center" wrapText="1"/>
      <protection locked="0"/>
    </xf>
    <xf numFmtId="44" fontId="21" fillId="18" borderId="48" xfId="0" applyNumberFormat="1" applyFont="1" applyFill="1" applyBorder="1" applyAlignment="1">
      <alignment wrapText="1"/>
    </xf>
    <xf numFmtId="164" fontId="21" fillId="17" borderId="0" xfId="13" applyFont="1" applyFill="1" applyBorder="1" applyAlignment="1" applyProtection="1">
      <alignment vertical="center" wrapText="1"/>
      <protection locked="0"/>
    </xf>
    <xf numFmtId="164" fontId="21" fillId="17" borderId="0" xfId="13" applyFont="1" applyFill="1" applyBorder="1" applyAlignment="1" applyProtection="1">
      <alignment vertical="center" wrapText="1"/>
    </xf>
    <xf numFmtId="44" fontId="21" fillId="18" borderId="24" xfId="0" applyNumberFormat="1" applyFont="1" applyFill="1" applyBorder="1" applyAlignment="1">
      <alignment wrapText="1"/>
    </xf>
    <xf numFmtId="44" fontId="21" fillId="18" borderId="49" xfId="0" applyNumberFormat="1" applyFont="1" applyFill="1" applyBorder="1" applyAlignment="1">
      <alignment wrapText="1"/>
    </xf>
    <xf numFmtId="44" fontId="21" fillId="18" borderId="7" xfId="0" applyNumberFormat="1" applyFont="1" applyFill="1" applyBorder="1" applyAlignment="1">
      <alignment wrapText="1"/>
    </xf>
    <xf numFmtId="44" fontId="29" fillId="18" borderId="8" xfId="0" applyNumberFormat="1" applyFont="1" applyFill="1" applyBorder="1" applyAlignment="1">
      <alignment wrapText="1"/>
    </xf>
    <xf numFmtId="0" fontId="21" fillId="18" borderId="5" xfId="0" applyFont="1" applyFill="1" applyBorder="1" applyAlignment="1" applyProtection="1">
      <alignment vertical="center" wrapText="1"/>
    </xf>
    <xf numFmtId="44" fontId="21" fillId="18" borderId="24" xfId="13" applyNumberFormat="1" applyFont="1" applyFill="1" applyBorder="1" applyAlignment="1">
      <alignment wrapText="1"/>
    </xf>
    <xf numFmtId="44" fontId="29" fillId="18" borderId="50" xfId="13" applyNumberFormat="1" applyFont="1" applyFill="1" applyBorder="1" applyAlignment="1">
      <alignment wrapText="1"/>
    </xf>
    <xf numFmtId="44" fontId="29" fillId="18" borderId="44" xfId="13" applyNumberFormat="1" applyFont="1" applyFill="1" applyBorder="1" applyAlignment="1">
      <alignment wrapText="1"/>
    </xf>
    <xf numFmtId="44" fontId="29" fillId="18" borderId="51" xfId="0" applyNumberFormat="1" applyFont="1" applyFill="1" applyBorder="1" applyAlignment="1">
      <alignment wrapText="1"/>
    </xf>
    <xf numFmtId="44" fontId="29" fillId="18" borderId="0" xfId="13" applyNumberFormat="1" applyFont="1" applyFill="1" applyBorder="1" applyAlignment="1">
      <alignment wrapText="1"/>
    </xf>
    <xf numFmtId="44" fontId="29" fillId="18" borderId="3" xfId="0" applyNumberFormat="1" applyFont="1" applyFill="1" applyBorder="1" applyAlignment="1">
      <alignment wrapText="1"/>
    </xf>
    <xf numFmtId="164" fontId="29" fillId="18" borderId="16" xfId="13" applyFont="1" applyFill="1" applyBorder="1" applyAlignment="1" applyProtection="1">
      <alignment wrapText="1"/>
    </xf>
    <xf numFmtId="44" fontId="29" fillId="18" borderId="49" xfId="13" applyNumberFormat="1" applyFont="1" applyFill="1" applyBorder="1" applyAlignment="1">
      <alignment wrapText="1"/>
    </xf>
    <xf numFmtId="44" fontId="29" fillId="18" borderId="34" xfId="13" applyNumberFormat="1" applyFont="1" applyFill="1" applyBorder="1" applyAlignment="1">
      <alignment wrapText="1"/>
    </xf>
    <xf numFmtId="44" fontId="29" fillId="18" borderId="52" xfId="0" applyNumberFormat="1" applyFont="1" applyFill="1" applyBorder="1" applyAlignment="1">
      <alignment wrapText="1"/>
    </xf>
    <xf numFmtId="44" fontId="29" fillId="17" borderId="0" xfId="0" applyNumberFormat="1" applyFont="1" applyFill="1" applyBorder="1" applyAlignment="1">
      <alignment vertical="center" wrapText="1"/>
    </xf>
    <xf numFmtId="44" fontId="21" fillId="17" borderId="0" xfId="0" applyNumberFormat="1" applyFont="1" applyFill="1" applyBorder="1" applyAlignment="1">
      <alignment vertical="center" wrapText="1"/>
    </xf>
    <xf numFmtId="44" fontId="29" fillId="0" borderId="0" xfId="0" applyNumberFormat="1" applyFont="1" applyFill="1" applyBorder="1" applyAlignment="1">
      <alignment wrapText="1"/>
    </xf>
    <xf numFmtId="0" fontId="29" fillId="0" borderId="0" xfId="0" applyFont="1" applyFill="1" applyBorder="1" applyAlignment="1">
      <alignment horizontal="center" vertical="center" wrapText="1"/>
    </xf>
    <xf numFmtId="164" fontId="27" fillId="0" borderId="0" xfId="13" applyFont="1" applyFill="1" applyBorder="1" applyAlignment="1">
      <alignment horizontal="right" vertical="center" wrapText="1"/>
    </xf>
    <xf numFmtId="0" fontId="21" fillId="17" borderId="0" xfId="0" applyFont="1" applyFill="1" applyBorder="1" applyAlignment="1">
      <alignment horizontal="center" vertical="center" wrapText="1"/>
    </xf>
    <xf numFmtId="0" fontId="10" fillId="0" borderId="1" xfId="6" applyFont="1" applyFill="1" applyBorder="1" applyAlignment="1">
      <alignment horizontal="center" vertical="center" wrapText="1"/>
    </xf>
    <xf numFmtId="0" fontId="10" fillId="10" borderId="17" xfId="6" applyFont="1" applyFill="1" applyBorder="1" applyAlignment="1">
      <alignment horizontal="center" vertical="center" wrapText="1"/>
    </xf>
    <xf numFmtId="0" fontId="10" fillId="10" borderId="18" xfId="6" applyFont="1" applyFill="1" applyBorder="1" applyAlignment="1">
      <alignment horizontal="center" vertical="center" wrapText="1"/>
    </xf>
    <xf numFmtId="0" fontId="11" fillId="10" borderId="18" xfId="6" applyFont="1" applyFill="1" applyBorder="1" applyAlignment="1">
      <alignment horizontal="center" vertical="center" wrapText="1"/>
    </xf>
    <xf numFmtId="1" fontId="11" fillId="0" borderId="18" xfId="6" applyNumberFormat="1" applyFont="1" applyFill="1" applyBorder="1" applyAlignment="1">
      <alignment horizontal="center" vertical="center" wrapText="1"/>
    </xf>
    <xf numFmtId="0" fontId="12" fillId="0" borderId="13" xfId="6" applyFont="1" applyFill="1" applyBorder="1" applyAlignment="1">
      <alignment horizontal="center" vertical="center"/>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3" fontId="0" fillId="0" borderId="0" xfId="0" applyNumberFormat="1" applyAlignment="1">
      <alignment horizontal="center" vertical="center" wrapText="1"/>
    </xf>
    <xf numFmtId="0" fontId="0" fillId="0" borderId="0" xfId="0" applyNumberFormat="1" applyAlignment="1">
      <alignment horizontal="center" vertical="center" wrapText="1"/>
    </xf>
    <xf numFmtId="0" fontId="29" fillId="18" borderId="1" xfId="0" applyFont="1" applyFill="1" applyBorder="1" applyAlignment="1" applyProtection="1">
      <alignment horizontal="center" vertical="center" wrapText="1"/>
    </xf>
    <xf numFmtId="0" fontId="29" fillId="17" borderId="1" xfId="0" applyFont="1" applyFill="1" applyBorder="1" applyAlignment="1" applyProtection="1">
      <alignment horizontal="center" vertical="center" wrapText="1"/>
      <protection locked="0"/>
    </xf>
    <xf numFmtId="0" fontId="21" fillId="18" borderId="1" xfId="0" applyFont="1" applyFill="1" applyBorder="1" applyAlignment="1" applyProtection="1">
      <alignment horizontal="center" vertical="center" wrapText="1"/>
    </xf>
    <xf numFmtId="0" fontId="29" fillId="20" borderId="1" xfId="0" applyFont="1" applyFill="1" applyBorder="1" applyAlignment="1">
      <alignment horizontal="center" vertical="center" wrapText="1"/>
    </xf>
    <xf numFmtId="0" fontId="35" fillId="0" borderId="0" xfId="0" applyFont="1" applyFill="1" applyBorder="1" applyAlignment="1" applyProtection="1">
      <alignment horizontal="center" vertical="center" wrapText="1"/>
    </xf>
    <xf numFmtId="0" fontId="29" fillId="21" borderId="1" xfId="0" applyFont="1" applyFill="1" applyBorder="1" applyAlignment="1" applyProtection="1">
      <alignment vertical="center" wrapText="1"/>
    </xf>
    <xf numFmtId="164" fontId="36" fillId="0" borderId="0" xfId="13" applyFont="1" applyFill="1" applyBorder="1" applyAlignment="1" applyProtection="1">
      <alignment vertical="center" wrapText="1"/>
    </xf>
    <xf numFmtId="164" fontId="29" fillId="0" borderId="0" xfId="13" applyFont="1" applyFill="1" applyBorder="1" applyAlignment="1" applyProtection="1">
      <alignment vertical="center" wrapText="1"/>
    </xf>
    <xf numFmtId="0" fontId="21" fillId="21" borderId="1" xfId="0" applyFont="1" applyFill="1" applyBorder="1" applyAlignment="1" applyProtection="1">
      <alignment vertical="center" wrapText="1"/>
    </xf>
    <xf numFmtId="44" fontId="21" fillId="0" borderId="1" xfId="13" applyNumberFormat="1" applyFont="1" applyBorder="1" applyAlignment="1" applyProtection="1">
      <alignment horizontal="center" vertical="center" wrapText="1"/>
      <protection locked="0"/>
    </xf>
    <xf numFmtId="44" fontId="21" fillId="18" borderId="1" xfId="13" applyNumberFormat="1" applyFont="1" applyFill="1" applyBorder="1" applyAlignment="1" applyProtection="1">
      <alignment horizontal="center" vertical="center" wrapText="1"/>
    </xf>
    <xf numFmtId="9" fontId="21" fillId="0" borderId="1" xfId="2" applyFont="1" applyBorder="1" applyAlignment="1" applyProtection="1">
      <alignment horizontal="center" vertical="center" wrapText="1"/>
      <protection locked="0"/>
    </xf>
    <xf numFmtId="164" fontId="21" fillId="0" borderId="1" xfId="13" applyFont="1" applyBorder="1" applyAlignment="1" applyProtection="1">
      <alignment horizontal="center" vertical="center" wrapText="1"/>
      <protection locked="0"/>
    </xf>
    <xf numFmtId="44" fontId="21" fillId="0" borderId="0" xfId="13" applyNumberFormat="1" applyFont="1" applyFill="1" applyBorder="1" applyAlignment="1" applyProtection="1">
      <alignment horizontal="center" vertical="center" wrapText="1"/>
    </xf>
    <xf numFmtId="9" fontId="21" fillId="17" borderId="1" xfId="2" applyFont="1" applyFill="1" applyBorder="1" applyAlignment="1" applyProtection="1">
      <alignment horizontal="center" vertical="center" wrapText="1"/>
      <protection locked="0"/>
    </xf>
    <xf numFmtId="164" fontId="21" fillId="17" borderId="1" xfId="13" applyFont="1" applyFill="1" applyBorder="1" applyAlignment="1" applyProtection="1">
      <alignment horizontal="center" vertical="center" wrapText="1"/>
      <protection locked="0"/>
    </xf>
    <xf numFmtId="0" fontId="29" fillId="18" borderId="1" xfId="0" applyFont="1" applyFill="1" applyBorder="1" applyAlignment="1" applyProtection="1">
      <alignment vertical="center" wrapText="1"/>
    </xf>
    <xf numFmtId="44" fontId="29" fillId="18" borderId="1" xfId="13" applyNumberFormat="1" applyFont="1" applyFill="1" applyBorder="1" applyAlignment="1" applyProtection="1">
      <alignment horizontal="center" vertical="center" wrapText="1"/>
    </xf>
    <xf numFmtId="164" fontId="29" fillId="18" borderId="1" xfId="13" applyFont="1" applyFill="1" applyBorder="1" applyAlignment="1" applyProtection="1">
      <alignment horizontal="center" vertical="center" wrapText="1"/>
    </xf>
    <xf numFmtId="164" fontId="29" fillId="0" borderId="0" xfId="13" applyFont="1" applyFill="1" applyBorder="1" applyAlignment="1" applyProtection="1">
      <alignment horizontal="center" vertical="center" wrapText="1"/>
    </xf>
    <xf numFmtId="44" fontId="29" fillId="18" borderId="18" xfId="13" applyNumberFormat="1" applyFont="1" applyFill="1" applyBorder="1" applyAlignment="1" applyProtection="1">
      <alignment horizontal="center" vertical="center" wrapText="1"/>
    </xf>
    <xf numFmtId="0" fontId="21" fillId="17" borderId="0" xfId="0" applyFont="1" applyFill="1" applyBorder="1" applyAlignment="1" applyProtection="1">
      <alignment vertical="center" wrapText="1"/>
      <protection locked="0"/>
    </xf>
    <xf numFmtId="164" fontId="21" fillId="17" borderId="0" xfId="13" applyFont="1" applyFill="1" applyBorder="1" applyAlignment="1" applyProtection="1">
      <alignment horizontal="center" vertical="center" wrapText="1"/>
      <protection locked="0"/>
    </xf>
    <xf numFmtId="164" fontId="21" fillId="0" borderId="0" xfId="13" applyFont="1" applyFill="1" applyBorder="1" applyAlignment="1" applyProtection="1">
      <alignment horizontal="center" vertical="center" wrapText="1"/>
    </xf>
    <xf numFmtId="0" fontId="29" fillId="17" borderId="0" xfId="0" applyFont="1" applyFill="1" applyBorder="1" applyAlignment="1" applyProtection="1">
      <alignment vertical="center" wrapText="1"/>
    </xf>
    <xf numFmtId="0" fontId="29" fillId="0" borderId="0" xfId="0" applyFont="1" applyFill="1" applyBorder="1" applyAlignment="1" applyProtection="1">
      <alignment vertical="center" wrapText="1"/>
      <protection locked="0"/>
    </xf>
    <xf numFmtId="0" fontId="21" fillId="17" borderId="43" xfId="0" applyFont="1" applyFill="1" applyBorder="1" applyAlignment="1" applyProtection="1">
      <alignment vertical="center" wrapText="1"/>
      <protection locked="0"/>
    </xf>
    <xf numFmtId="0" fontId="21" fillId="17" borderId="1" xfId="0" applyFont="1" applyFill="1" applyBorder="1" applyAlignment="1" applyProtection="1">
      <alignment vertical="center" wrapText="1"/>
      <protection locked="0"/>
    </xf>
    <xf numFmtId="164" fontId="21" fillId="0" borderId="1" xfId="13" applyFont="1" applyBorder="1" applyAlignment="1" applyProtection="1">
      <alignment vertical="center" wrapText="1"/>
      <protection locked="0"/>
    </xf>
    <xf numFmtId="164" fontId="21" fillId="18" borderId="1" xfId="13" applyFont="1" applyFill="1" applyBorder="1" applyAlignment="1" applyProtection="1">
      <alignment vertical="center" wrapText="1"/>
    </xf>
    <xf numFmtId="9" fontId="21" fillId="0" borderId="1" xfId="2" applyFont="1" applyBorder="1" applyAlignment="1" applyProtection="1">
      <alignment vertical="center" wrapText="1"/>
      <protection locked="0"/>
    </xf>
    <xf numFmtId="0" fontId="21" fillId="17" borderId="24" xfId="0" applyFont="1" applyFill="1" applyBorder="1" applyAlignment="1" applyProtection="1">
      <alignment vertical="center" wrapText="1"/>
      <protection locked="0"/>
    </xf>
    <xf numFmtId="0" fontId="29" fillId="18" borderId="13" xfId="0" applyFont="1" applyFill="1" applyBorder="1" applyAlignment="1" applyProtection="1">
      <alignment vertical="center" wrapText="1"/>
    </xf>
    <xf numFmtId="0" fontId="29" fillId="19" borderId="1" xfId="0" applyFont="1" applyFill="1" applyBorder="1" applyAlignment="1" applyProtection="1">
      <alignment vertical="center" wrapText="1"/>
      <protection locked="0"/>
    </xf>
    <xf numFmtId="164" fontId="29" fillId="19" borderId="1" xfId="13" applyFont="1" applyFill="1" applyBorder="1" applyAlignment="1" applyProtection="1">
      <alignment vertical="center" wrapText="1"/>
    </xf>
    <xf numFmtId="0" fontId="29" fillId="17" borderId="0" xfId="0" applyFont="1" applyFill="1" applyBorder="1" applyAlignment="1" applyProtection="1">
      <alignment vertical="center" wrapText="1"/>
      <protection locked="0"/>
    </xf>
    <xf numFmtId="0" fontId="29" fillId="19" borderId="29" xfId="0" applyFont="1" applyFill="1" applyBorder="1" applyAlignment="1" applyProtection="1">
      <alignment vertical="center" wrapText="1"/>
    </xf>
    <xf numFmtId="164" fontId="29" fillId="17" borderId="0" xfId="13" applyFont="1" applyFill="1" applyBorder="1" applyAlignment="1" applyProtection="1">
      <alignment vertical="center" wrapText="1"/>
      <protection locked="0"/>
    </xf>
    <xf numFmtId="0" fontId="21" fillId="18" borderId="17" xfId="0" applyFont="1" applyFill="1" applyBorder="1" applyAlignment="1" applyProtection="1">
      <alignment horizontal="center" vertical="center" wrapText="1"/>
    </xf>
    <xf numFmtId="164" fontId="29" fillId="18" borderId="4" xfId="13" applyFont="1" applyFill="1" applyBorder="1" applyAlignment="1" applyProtection="1">
      <alignment horizontal="center" vertical="center" wrapText="1"/>
      <protection locked="0"/>
    </xf>
    <xf numFmtId="164" fontId="29" fillId="18" borderId="24" xfId="13" applyFont="1" applyFill="1" applyBorder="1" applyAlignment="1" applyProtection="1">
      <alignment horizontal="center" vertical="center" wrapText="1"/>
    </xf>
    <xf numFmtId="0" fontId="21" fillId="17" borderId="0" xfId="0" applyFont="1" applyFill="1" applyBorder="1" applyAlignment="1" applyProtection="1">
      <alignment vertical="center" wrapText="1"/>
    </xf>
    <xf numFmtId="44" fontId="21" fillId="18" borderId="4" xfId="0" applyNumberFormat="1" applyFont="1" applyFill="1" applyBorder="1" applyAlignment="1" applyProtection="1">
      <alignment vertical="center" wrapText="1"/>
    </xf>
    <xf numFmtId="44" fontId="21" fillId="18" borderId="24" xfId="0" applyNumberFormat="1" applyFont="1" applyFill="1" applyBorder="1" applyAlignment="1" applyProtection="1">
      <alignment vertical="center" wrapText="1"/>
    </xf>
    <xf numFmtId="44" fontId="21" fillId="18" borderId="1" xfId="0" applyNumberFormat="1" applyFont="1" applyFill="1" applyBorder="1" applyAlignment="1" applyProtection="1">
      <alignment vertical="center" wrapText="1"/>
    </xf>
    <xf numFmtId="0" fontId="21" fillId="17" borderId="0" xfId="0" applyFont="1" applyFill="1" applyBorder="1" applyAlignment="1">
      <alignment vertical="center" wrapText="1"/>
    </xf>
    <xf numFmtId="0" fontId="21" fillId="0" borderId="0" xfId="0" applyFont="1" applyFill="1" applyBorder="1" applyAlignment="1" applyProtection="1">
      <alignment vertical="center" wrapText="1"/>
      <protection locked="0"/>
    </xf>
    <xf numFmtId="164" fontId="21" fillId="0" borderId="0" xfId="13" applyFont="1" applyFill="1" applyBorder="1" applyAlignment="1" applyProtection="1">
      <alignment vertical="center" wrapText="1"/>
      <protection locked="0"/>
    </xf>
    <xf numFmtId="0" fontId="21" fillId="0" borderId="0" xfId="0" applyFont="1" applyFill="1" applyBorder="1" applyAlignment="1">
      <alignment vertical="center" wrapText="1"/>
    </xf>
    <xf numFmtId="0" fontId="29" fillId="18" borderId="6" xfId="0" applyFont="1" applyFill="1" applyBorder="1" applyAlignment="1" applyProtection="1">
      <alignment vertical="center" wrapText="1"/>
    </xf>
    <xf numFmtId="164" fontId="29" fillId="18" borderId="8" xfId="13" applyFont="1" applyFill="1" applyBorder="1" applyAlignment="1" applyProtection="1">
      <alignment vertical="center" wrapText="1"/>
    </xf>
    <xf numFmtId="164" fontId="29" fillId="18" borderId="49" xfId="13" applyFont="1" applyFill="1" applyBorder="1" applyAlignment="1" applyProtection="1">
      <alignment vertical="center" wrapText="1"/>
    </xf>
    <xf numFmtId="164" fontId="29" fillId="18" borderId="7" xfId="13" applyFont="1" applyFill="1" applyBorder="1" applyAlignment="1" applyProtection="1">
      <alignment vertical="center" wrapText="1"/>
    </xf>
    <xf numFmtId="0" fontId="29" fillId="17" borderId="0" xfId="0" applyFont="1" applyFill="1" applyBorder="1" applyAlignment="1">
      <alignment vertical="center" wrapText="1"/>
    </xf>
    <xf numFmtId="164" fontId="29" fillId="17" borderId="0" xfId="13" applyFont="1" applyFill="1" applyBorder="1" applyAlignment="1">
      <alignment vertical="center" wrapText="1"/>
    </xf>
    <xf numFmtId="164" fontId="29" fillId="17" borderId="0" xfId="13" applyFont="1" applyFill="1" applyBorder="1" applyAlignment="1" applyProtection="1">
      <alignment horizontal="center" vertical="center" wrapText="1"/>
    </xf>
    <xf numFmtId="0" fontId="29" fillId="18" borderId="5" xfId="0" applyFont="1" applyFill="1" applyBorder="1" applyAlignment="1" applyProtection="1">
      <alignment horizontal="center" vertical="center" wrapText="1"/>
    </xf>
    <xf numFmtId="0" fontId="29" fillId="18" borderId="1" xfId="0" applyFont="1" applyFill="1" applyBorder="1" applyAlignment="1" applyProtection="1">
      <alignment horizontal="center" vertical="center" wrapText="1"/>
      <protection locked="0"/>
    </xf>
    <xf numFmtId="0" fontId="29" fillId="18" borderId="18" xfId="0" applyFont="1" applyFill="1" applyBorder="1" applyAlignment="1" applyProtection="1">
      <alignment horizontal="center" vertical="center" wrapText="1"/>
    </xf>
    <xf numFmtId="0" fontId="29" fillId="18" borderId="19" xfId="0" applyFont="1" applyFill="1" applyBorder="1" applyAlignment="1" applyProtection="1">
      <alignment horizontal="center" vertical="center" wrapText="1"/>
    </xf>
    <xf numFmtId="0" fontId="29" fillId="18" borderId="5" xfId="0" applyFont="1" applyFill="1" applyBorder="1" applyAlignment="1" applyProtection="1">
      <alignment vertical="center" wrapText="1"/>
    </xf>
    <xf numFmtId="164" fontId="29" fillId="18" borderId="1" xfId="13" applyFont="1" applyFill="1" applyBorder="1" applyAlignment="1" applyProtection="1">
      <alignment vertical="center" wrapText="1"/>
    </xf>
    <xf numFmtId="164" fontId="29" fillId="18" borderId="23" xfId="13" applyFont="1" applyFill="1" applyBorder="1" applyAlignment="1" applyProtection="1">
      <alignment vertical="center" wrapText="1"/>
    </xf>
    <xf numFmtId="9" fontId="29" fillId="17" borderId="4" xfId="2" applyFont="1" applyFill="1" applyBorder="1" applyAlignment="1" applyProtection="1">
      <alignment vertical="center" wrapText="1"/>
      <protection locked="0"/>
    </xf>
    <xf numFmtId="0" fontId="29" fillId="18" borderId="17" xfId="0" applyFont="1" applyFill="1" applyBorder="1" applyAlignment="1" applyProtection="1">
      <alignment vertical="center" wrapText="1"/>
    </xf>
    <xf numFmtId="164" fontId="29" fillId="18" borderId="18" xfId="13" applyFont="1" applyFill="1" applyBorder="1" applyAlignment="1" applyProtection="1">
      <alignment vertical="center" wrapText="1"/>
    </xf>
    <xf numFmtId="164" fontId="29" fillId="18" borderId="39" xfId="13" applyFont="1" applyFill="1" applyBorder="1" applyAlignment="1" applyProtection="1">
      <alignment vertical="center" wrapText="1"/>
    </xf>
    <xf numFmtId="9" fontId="29" fillId="17" borderId="19" xfId="2" applyFont="1" applyFill="1" applyBorder="1" applyAlignment="1" applyProtection="1">
      <alignment vertical="center" wrapText="1"/>
      <protection locked="0"/>
    </xf>
    <xf numFmtId="164" fontId="29" fillId="18" borderId="37" xfId="13" applyFont="1" applyFill="1" applyBorder="1" applyAlignment="1" applyProtection="1">
      <alignment vertical="center" wrapText="1"/>
    </xf>
    <xf numFmtId="9" fontId="29" fillId="18" borderId="8" xfId="2" applyFont="1" applyFill="1" applyBorder="1" applyAlignment="1" applyProtection="1">
      <alignment vertical="center" wrapText="1"/>
    </xf>
    <xf numFmtId="164" fontId="29" fillId="17" borderId="0" xfId="13" applyFont="1" applyFill="1" applyBorder="1" applyAlignment="1" applyProtection="1">
      <alignment vertical="center" wrapText="1"/>
    </xf>
    <xf numFmtId="0" fontId="29" fillId="0" borderId="0" xfId="0" applyFont="1" applyFill="1" applyBorder="1" applyAlignment="1">
      <alignment vertical="center" wrapText="1"/>
    </xf>
    <xf numFmtId="44" fontId="29" fillId="0" borderId="0" xfId="0" applyNumberFormat="1" applyFont="1" applyFill="1" applyBorder="1" applyAlignment="1">
      <alignment vertical="center" wrapText="1"/>
    </xf>
    <xf numFmtId="164" fontId="29" fillId="0" borderId="0" xfId="13" applyFont="1" applyFill="1" applyBorder="1" applyAlignment="1">
      <alignment vertical="center" wrapText="1"/>
    </xf>
    <xf numFmtId="0" fontId="2" fillId="18" borderId="20" xfId="0" applyFont="1" applyFill="1" applyBorder="1" applyAlignment="1" applyProtection="1">
      <alignment horizontal="left" vertical="center" wrapText="1"/>
    </xf>
    <xf numFmtId="44" fontId="29" fillId="18" borderId="22" xfId="0" applyNumberFormat="1" applyFont="1" applyFill="1" applyBorder="1" applyAlignment="1" applyProtection="1">
      <alignment vertical="center" wrapText="1"/>
    </xf>
    <xf numFmtId="44" fontId="29" fillId="18" borderId="20" xfId="0" applyNumberFormat="1" applyFont="1" applyFill="1" applyBorder="1" applyAlignment="1">
      <alignment vertical="center" wrapText="1"/>
    </xf>
    <xf numFmtId="164" fontId="0" fillId="18" borderId="22" xfId="13" applyFont="1" applyFill="1" applyBorder="1" applyAlignment="1">
      <alignment vertical="center" wrapText="1"/>
    </xf>
    <xf numFmtId="164" fontId="0" fillId="17" borderId="0" xfId="13" applyFont="1" applyFill="1" applyBorder="1" applyAlignment="1">
      <alignment vertical="center" wrapText="1"/>
    </xf>
    <xf numFmtId="0" fontId="2" fillId="18" borderId="5" xfId="0" applyFont="1" applyFill="1" applyBorder="1" applyAlignment="1" applyProtection="1">
      <alignment horizontal="left" vertical="center" wrapText="1"/>
    </xf>
    <xf numFmtId="0" fontId="2" fillId="17" borderId="0" xfId="0" applyFont="1" applyFill="1" applyBorder="1" applyAlignment="1">
      <alignment horizontal="center" vertical="center" wrapText="1"/>
    </xf>
    <xf numFmtId="0" fontId="0" fillId="17" borderId="0" xfId="0" applyFont="1" applyFill="1" applyBorder="1" applyAlignment="1">
      <alignment horizontal="center" vertical="center" wrapText="1"/>
    </xf>
    <xf numFmtId="0" fontId="0" fillId="0" borderId="0" xfId="0" applyFont="1" applyBorder="1" applyAlignment="1">
      <alignment vertical="center" wrapText="1"/>
    </xf>
    <xf numFmtId="0" fontId="24" fillId="0" borderId="0" xfId="0" applyFont="1" applyBorder="1" applyAlignment="1">
      <alignment vertical="center" wrapText="1"/>
    </xf>
    <xf numFmtId="0" fontId="25" fillId="0" borderId="0" xfId="0" applyFont="1" applyBorder="1" applyAlignment="1">
      <alignment vertical="center" wrapText="1"/>
    </xf>
    <xf numFmtId="164" fontId="25" fillId="0" borderId="0" xfId="13" applyFont="1" applyBorder="1" applyAlignment="1">
      <alignment vertical="center" wrapText="1"/>
    </xf>
    <xf numFmtId="0" fontId="33" fillId="0" borderId="0" xfId="0" applyFont="1" applyBorder="1" applyAlignment="1">
      <alignment vertical="center" wrapText="1"/>
    </xf>
    <xf numFmtId="164" fontId="0" fillId="0" borderId="0" xfId="13" applyFont="1" applyBorder="1" applyAlignment="1">
      <alignment vertical="center" wrapText="1"/>
    </xf>
    <xf numFmtId="164" fontId="34" fillId="17" borderId="0" xfId="13" applyFont="1" applyFill="1" applyBorder="1" applyAlignment="1">
      <alignment horizontal="left" vertical="center" wrapText="1"/>
    </xf>
    <xf numFmtId="0" fontId="21" fillId="0" borderId="1" xfId="0" applyFont="1" applyBorder="1" applyAlignment="1" applyProtection="1">
      <alignment horizontal="left" vertical="center" wrapText="1"/>
      <protection locked="0"/>
    </xf>
    <xf numFmtId="49" fontId="21" fillId="0" borderId="1" xfId="13" applyNumberFormat="1" applyFont="1" applyBorder="1" applyAlignment="1" applyProtection="1">
      <alignment horizontal="left" vertical="center" wrapText="1"/>
      <protection locked="0"/>
    </xf>
    <xf numFmtId="0" fontId="21" fillId="17" borderId="1" xfId="0" applyFont="1" applyFill="1" applyBorder="1" applyAlignment="1" applyProtection="1">
      <alignment horizontal="left" vertical="center" wrapText="1"/>
      <protection locked="0"/>
    </xf>
    <xf numFmtId="49" fontId="21" fillId="17" borderId="1" xfId="13" applyNumberFormat="1" applyFont="1" applyFill="1" applyBorder="1" applyAlignment="1" applyProtection="1">
      <alignment horizontal="left" vertical="center" wrapText="1"/>
      <protection locked="0"/>
    </xf>
    <xf numFmtId="0" fontId="0" fillId="17" borderId="0" xfId="0" applyFont="1" applyFill="1" applyBorder="1" applyAlignment="1">
      <alignment vertical="center" wrapText="1"/>
    </xf>
    <xf numFmtId="0" fontId="0" fillId="0" borderId="0" xfId="0" applyFont="1" applyFill="1" applyBorder="1" applyAlignment="1">
      <alignment vertical="center" wrapText="1"/>
    </xf>
    <xf numFmtId="4" fontId="21" fillId="0" borderId="1" xfId="0" applyNumberFormat="1" applyFont="1" applyBorder="1" applyAlignment="1" applyProtection="1">
      <alignment horizontal="left" vertical="center" wrapText="1"/>
      <protection locked="0"/>
    </xf>
    <xf numFmtId="0" fontId="21" fillId="17" borderId="0" xfId="0" applyFont="1" applyFill="1" applyBorder="1" applyAlignment="1" applyProtection="1">
      <alignment horizontal="left" vertical="center" wrapText="1"/>
      <protection locked="0"/>
    </xf>
    <xf numFmtId="49" fontId="21" fillId="0" borderId="1" xfId="0" applyNumberFormat="1" applyFont="1" applyBorder="1" applyAlignment="1" applyProtection="1">
      <alignment horizontal="left" vertical="center" wrapText="1"/>
      <protection locked="0"/>
    </xf>
    <xf numFmtId="10" fontId="29" fillId="18" borderId="4" xfId="2" applyNumberFormat="1" applyFont="1" applyFill="1" applyBorder="1" applyAlignment="1" applyProtection="1">
      <alignment vertical="center" wrapText="1"/>
    </xf>
    <xf numFmtId="9" fontId="29" fillId="17" borderId="0" xfId="2" applyFont="1" applyFill="1" applyBorder="1" applyAlignment="1">
      <alignment vertical="center" wrapText="1"/>
    </xf>
    <xf numFmtId="0" fontId="2" fillId="18" borderId="6" xfId="0" applyFont="1" applyFill="1" applyBorder="1" applyAlignment="1">
      <alignment vertical="center" wrapText="1"/>
    </xf>
    <xf numFmtId="9" fontId="0" fillId="18" borderId="8" xfId="2" applyFont="1" applyFill="1" applyBorder="1" applyAlignment="1">
      <alignment vertical="center" wrapText="1"/>
    </xf>
    <xf numFmtId="9" fontId="0" fillId="17" borderId="0" xfId="2" applyFont="1" applyFill="1" applyBorder="1" applyAlignment="1">
      <alignment vertical="center" wrapText="1"/>
    </xf>
    <xf numFmtId="44" fontId="29" fillId="18" borderId="4" xfId="2" applyNumberFormat="1" applyFont="1" applyFill="1" applyBorder="1" applyAlignment="1" applyProtection="1">
      <alignment vertical="center" wrapText="1"/>
    </xf>
    <xf numFmtId="44" fontId="29" fillId="17" borderId="0" xfId="2" applyNumberFormat="1" applyFont="1" applyFill="1" applyBorder="1" applyAlignment="1">
      <alignment vertical="center" wrapText="1"/>
    </xf>
    <xf numFmtId="164" fontId="0" fillId="0" borderId="0" xfId="13" applyFont="1" applyFill="1" applyBorder="1" applyAlignment="1">
      <alignment vertical="center" wrapText="1"/>
    </xf>
    <xf numFmtId="0" fontId="29" fillId="19" borderId="56" xfId="0" applyFont="1" applyFill="1" applyBorder="1" applyAlignment="1" applyProtection="1">
      <alignment vertical="center" wrapText="1"/>
    </xf>
    <xf numFmtId="164" fontId="29" fillId="18" borderId="19" xfId="13" applyFont="1" applyFill="1" applyBorder="1" applyAlignment="1" applyProtection="1">
      <alignment horizontal="center" vertical="center" wrapText="1"/>
    </xf>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0" xfId="0" applyNumberFormat="1" applyAlignment="1">
      <alignment horizontal="center" vertical="center"/>
    </xf>
    <xf numFmtId="3" fontId="0" fillId="0" borderId="0" xfId="0" applyNumberFormat="1" applyAlignment="1">
      <alignment vertical="center"/>
    </xf>
    <xf numFmtId="0" fontId="2" fillId="0" borderId="0" xfId="0" applyFont="1" applyAlignment="1">
      <alignment horizontal="left" vertical="center"/>
    </xf>
    <xf numFmtId="9" fontId="0" fillId="0" borderId="0" xfId="2" applyFont="1" applyAlignment="1">
      <alignment horizontal="center" vertical="center"/>
    </xf>
    <xf numFmtId="4" fontId="0" fillId="0" borderId="0" xfId="0" applyNumberFormat="1" applyAlignment="1">
      <alignment vertical="center"/>
    </xf>
    <xf numFmtId="9" fontId="0" fillId="0" borderId="0" xfId="2" applyNumberFormat="1" applyFont="1" applyAlignment="1">
      <alignment horizontal="center" vertical="center"/>
    </xf>
    <xf numFmtId="0" fontId="2" fillId="0" borderId="0" xfId="0" applyFont="1" applyAlignment="1">
      <alignment vertical="center"/>
    </xf>
    <xf numFmtId="0" fontId="1" fillId="4" borderId="2" xfId="0" applyFont="1" applyFill="1" applyBorder="1" applyAlignment="1">
      <alignment horizontal="center" vertical="center"/>
    </xf>
    <xf numFmtId="0" fontId="1" fillId="4" borderId="0" xfId="0" applyFont="1" applyFill="1" applyBorder="1" applyAlignment="1">
      <alignment vertical="center"/>
    </xf>
    <xf numFmtId="0" fontId="1" fillId="4" borderId="0" xfId="0" applyFont="1" applyFill="1" applyBorder="1" applyAlignment="1">
      <alignment horizontal="center" vertical="center"/>
    </xf>
    <xf numFmtId="4" fontId="1" fillId="4" borderId="0" xfId="0" applyNumberFormat="1" applyFont="1" applyFill="1" applyBorder="1" applyAlignment="1">
      <alignment horizontal="center" vertical="center"/>
    </xf>
    <xf numFmtId="4" fontId="1" fillId="4" borderId="3" xfId="0" applyNumberFormat="1" applyFont="1" applyFill="1" applyBorder="1" applyAlignment="1">
      <alignment horizontal="center" vertical="center"/>
    </xf>
    <xf numFmtId="0" fontId="6" fillId="0" borderId="0" xfId="0" applyFont="1" applyBorder="1" applyAlignment="1">
      <alignment horizontal="center" vertical="center"/>
    </xf>
    <xf numFmtId="0" fontId="6" fillId="0" borderId="2" xfId="0" applyFont="1" applyBorder="1" applyAlignment="1">
      <alignment horizontal="center" vertical="center"/>
    </xf>
    <xf numFmtId="0" fontId="5" fillId="2" borderId="0" xfId="3" applyFont="1" applyFill="1" applyBorder="1" applyAlignment="1" applyProtection="1">
      <alignment vertical="center"/>
      <protection locked="0"/>
    </xf>
    <xf numFmtId="3" fontId="5" fillId="2" borderId="0" xfId="3" applyNumberFormat="1" applyFont="1" applyFill="1" applyBorder="1" applyAlignment="1" applyProtection="1">
      <alignment horizontal="center" vertical="center"/>
    </xf>
    <xf numFmtId="3" fontId="5" fillId="2" borderId="3" xfId="3" applyNumberFormat="1" applyFont="1" applyFill="1" applyBorder="1" applyAlignment="1" applyProtection="1">
      <alignment horizontal="center" vertical="center"/>
    </xf>
    <xf numFmtId="3" fontId="6" fillId="0" borderId="0" xfId="0" applyNumberFormat="1" applyFont="1" applyAlignment="1">
      <alignment vertical="center"/>
    </xf>
    <xf numFmtId="0" fontId="6" fillId="0" borderId="0" xfId="0" applyFont="1" applyAlignment="1">
      <alignment vertical="center"/>
    </xf>
    <xf numFmtId="0" fontId="6" fillId="0" borderId="0" xfId="0" applyFont="1" applyAlignment="1">
      <alignment horizontal="center" vertical="center"/>
    </xf>
    <xf numFmtId="0" fontId="6" fillId="0" borderId="2" xfId="3" applyFont="1" applyFill="1" applyBorder="1" applyAlignment="1" applyProtection="1">
      <alignment horizontal="center" vertical="center"/>
      <protection locked="0"/>
    </xf>
    <xf numFmtId="0" fontId="6" fillId="0" borderId="0" xfId="3" applyFont="1" applyFill="1" applyBorder="1" applyAlignment="1" applyProtection="1">
      <alignment horizontal="left" vertical="center"/>
      <protection locked="0"/>
    </xf>
    <xf numFmtId="9" fontId="6" fillId="0" borderId="0" xfId="4" applyFont="1" applyFill="1" applyBorder="1" applyAlignment="1" applyProtection="1">
      <alignment horizontal="center" vertical="center"/>
      <protection locked="0"/>
    </xf>
    <xf numFmtId="0" fontId="6" fillId="0" borderId="0" xfId="3" applyFont="1" applyFill="1" applyBorder="1" applyAlignment="1" applyProtection="1">
      <alignment vertical="center"/>
      <protection locked="0"/>
    </xf>
    <xf numFmtId="3" fontId="6" fillId="0" borderId="0" xfId="3" applyNumberFormat="1" applyFont="1" applyFill="1" applyBorder="1" applyAlignment="1" applyProtection="1">
      <alignment horizontal="center" vertical="center"/>
      <protection locked="0"/>
    </xf>
    <xf numFmtId="0" fontId="6" fillId="0" borderId="0" xfId="3" applyFont="1" applyFill="1" applyBorder="1" applyAlignment="1" applyProtection="1">
      <alignment horizontal="center" vertical="center"/>
      <protection locked="0"/>
    </xf>
    <xf numFmtId="4" fontId="6" fillId="0" borderId="0" xfId="0" applyNumberFormat="1" applyFont="1" applyBorder="1" applyAlignment="1">
      <alignment horizontal="center" vertical="center"/>
    </xf>
    <xf numFmtId="4" fontId="6" fillId="0" borderId="3" xfId="0" applyNumberFormat="1" applyFont="1" applyBorder="1" applyAlignment="1">
      <alignment horizontal="center" vertical="center"/>
    </xf>
    <xf numFmtId="3" fontId="6" fillId="0" borderId="22" xfId="0" applyNumberFormat="1" applyFont="1" applyBorder="1" applyAlignment="1">
      <alignment vertical="center"/>
    </xf>
    <xf numFmtId="3" fontId="6" fillId="0" borderId="4" xfId="0" applyNumberFormat="1" applyFont="1" applyBorder="1" applyAlignment="1">
      <alignment vertical="center"/>
    </xf>
    <xf numFmtId="0" fontId="6" fillId="0" borderId="2" xfId="3" quotePrefix="1" applyFont="1" applyFill="1" applyBorder="1" applyAlignment="1" applyProtection="1">
      <alignment horizontal="center" vertical="center"/>
      <protection locked="0"/>
    </xf>
    <xf numFmtId="3" fontId="6" fillId="0" borderId="8" xfId="0" applyNumberFormat="1" applyFont="1" applyBorder="1" applyAlignment="1">
      <alignment vertical="center"/>
    </xf>
    <xf numFmtId="0" fontId="6" fillId="0" borderId="9" xfId="0" applyFont="1" applyBorder="1" applyAlignment="1">
      <alignment vertical="center"/>
    </xf>
    <xf numFmtId="3" fontId="6" fillId="0" borderId="11" xfId="0" applyNumberFormat="1" applyFont="1" applyBorder="1" applyAlignment="1">
      <alignment vertical="center"/>
    </xf>
    <xf numFmtId="0" fontId="6" fillId="0" borderId="53" xfId="0" applyFont="1" applyBorder="1" applyAlignment="1">
      <alignment vertical="center"/>
    </xf>
    <xf numFmtId="4" fontId="6" fillId="0" borderId="55" xfId="0" applyNumberFormat="1" applyFont="1" applyBorder="1" applyAlignment="1">
      <alignment vertical="center"/>
    </xf>
    <xf numFmtId="0" fontId="6" fillId="0" borderId="2" xfId="0" applyFont="1" applyBorder="1" applyAlignment="1">
      <alignment vertical="center"/>
    </xf>
    <xf numFmtId="4" fontId="6" fillId="0" borderId="3" xfId="0" applyNumberFormat="1" applyFont="1" applyBorder="1" applyAlignment="1">
      <alignment vertical="center"/>
    </xf>
    <xf numFmtId="0" fontId="0" fillId="2" borderId="2" xfId="0" applyFill="1" applyBorder="1" applyAlignment="1">
      <alignment horizontal="center" vertical="center"/>
    </xf>
    <xf numFmtId="0" fontId="2" fillId="2" borderId="0" xfId="0" applyFont="1" applyFill="1" applyBorder="1" applyAlignment="1">
      <alignment vertical="center"/>
    </xf>
    <xf numFmtId="0" fontId="0" fillId="2" borderId="0" xfId="0" applyFill="1" applyBorder="1" applyAlignment="1">
      <alignment horizontal="center" vertical="center"/>
    </xf>
    <xf numFmtId="0" fontId="0" fillId="2" borderId="0" xfId="0" applyFill="1" applyBorder="1" applyAlignment="1">
      <alignment vertical="center"/>
    </xf>
    <xf numFmtId="4" fontId="2" fillId="2" borderId="0" xfId="0" applyNumberFormat="1" applyFont="1" applyFill="1" applyBorder="1" applyAlignment="1">
      <alignment horizontal="center" vertical="center"/>
    </xf>
    <xf numFmtId="4" fontId="2" fillId="2" borderId="3" xfId="0" applyNumberFormat="1" applyFont="1" applyFill="1" applyBorder="1" applyAlignment="1">
      <alignment horizontal="center" vertical="center"/>
    </xf>
    <xf numFmtId="0" fontId="6" fillId="0" borderId="33" xfId="0" applyFont="1" applyBorder="1" applyAlignment="1">
      <alignment vertical="center"/>
    </xf>
    <xf numFmtId="4" fontId="6" fillId="0" borderId="52" xfId="0" applyNumberFormat="1" applyFont="1" applyBorder="1" applyAlignment="1">
      <alignment vertical="center"/>
    </xf>
    <xf numFmtId="0" fontId="0" fillId="0" borderId="2" xfId="0" applyBorder="1" applyAlignment="1">
      <alignment horizontal="center" vertical="center"/>
    </xf>
    <xf numFmtId="0" fontId="0" fillId="0" borderId="0" xfId="0" applyBorder="1" applyAlignment="1">
      <alignment vertical="center"/>
    </xf>
    <xf numFmtId="3" fontId="6" fillId="0" borderId="3" xfId="0" applyNumberFormat="1" applyFont="1" applyBorder="1" applyAlignment="1">
      <alignment vertical="center"/>
    </xf>
    <xf numFmtId="0" fontId="6" fillId="0" borderId="0" xfId="3" applyFont="1" applyAlignment="1" applyProtection="1">
      <alignment horizontal="center" vertical="center"/>
      <protection locked="0"/>
    </xf>
    <xf numFmtId="0" fontId="6" fillId="2" borderId="0" xfId="3" applyFont="1" applyFill="1" applyBorder="1" applyAlignment="1" applyProtection="1">
      <alignment horizontal="center" vertical="center"/>
      <protection locked="0"/>
    </xf>
    <xf numFmtId="0" fontId="6" fillId="2" borderId="2" xfId="3" applyFont="1" applyFill="1" applyBorder="1" applyAlignment="1" applyProtection="1">
      <alignment horizontal="center" vertical="center"/>
      <protection locked="0"/>
    </xf>
    <xf numFmtId="9" fontId="6" fillId="2" borderId="0" xfId="4" applyFont="1" applyFill="1" applyBorder="1" applyAlignment="1" applyProtection="1">
      <alignment horizontal="center" vertical="center"/>
      <protection locked="0"/>
    </xf>
    <xf numFmtId="0" fontId="6" fillId="2" borderId="0" xfId="3" applyFont="1" applyFill="1" applyBorder="1" applyAlignment="1" applyProtection="1">
      <alignment vertical="center"/>
      <protection locked="0"/>
    </xf>
    <xf numFmtId="0" fontId="6" fillId="7" borderId="2" xfId="3" applyFont="1" applyFill="1" applyBorder="1" applyAlignment="1" applyProtection="1">
      <alignment horizontal="center" vertical="center"/>
      <protection locked="0"/>
    </xf>
    <xf numFmtId="0" fontId="6" fillId="7" borderId="0" xfId="3" applyFont="1" applyFill="1" applyBorder="1" applyAlignment="1" applyProtection="1">
      <alignment vertical="center"/>
      <protection locked="0"/>
    </xf>
    <xf numFmtId="9" fontId="6" fillId="7" borderId="0" xfId="4" applyFont="1" applyFill="1" applyBorder="1" applyAlignment="1" applyProtection="1">
      <alignment horizontal="center" vertical="center"/>
      <protection locked="0"/>
    </xf>
    <xf numFmtId="3" fontId="6" fillId="7" borderId="0" xfId="3" applyNumberFormat="1" applyFont="1" applyFill="1" applyBorder="1" applyAlignment="1" applyProtection="1">
      <alignment horizontal="center" vertical="center"/>
      <protection locked="0"/>
    </xf>
    <xf numFmtId="0" fontId="0" fillId="7" borderId="0" xfId="0" applyFill="1" applyBorder="1" applyAlignment="1">
      <alignment horizontal="center" vertical="center"/>
    </xf>
    <xf numFmtId="0" fontId="0" fillId="7" borderId="0" xfId="0" applyFill="1" applyBorder="1" applyAlignment="1">
      <alignment vertical="center"/>
    </xf>
    <xf numFmtId="4" fontId="6" fillId="7" borderId="0" xfId="0" applyNumberFormat="1" applyFont="1" applyFill="1" applyBorder="1" applyAlignment="1">
      <alignment horizontal="center" vertical="center"/>
    </xf>
    <xf numFmtId="4" fontId="6" fillId="7" borderId="3" xfId="0" applyNumberFormat="1" applyFont="1" applyFill="1" applyBorder="1" applyAlignment="1">
      <alignment horizontal="center" vertical="center"/>
    </xf>
    <xf numFmtId="0" fontId="6" fillId="8" borderId="2" xfId="3" applyFont="1" applyFill="1" applyBorder="1" applyAlignment="1" applyProtection="1">
      <alignment horizontal="center" vertical="center"/>
      <protection locked="0"/>
    </xf>
    <xf numFmtId="0" fontId="6" fillId="8" borderId="0" xfId="3" applyFont="1" applyFill="1" applyBorder="1" applyAlignment="1" applyProtection="1">
      <alignment vertical="center"/>
      <protection locked="0"/>
    </xf>
    <xf numFmtId="9" fontId="6" fillId="8" borderId="0" xfId="2" applyFont="1" applyFill="1" applyBorder="1" applyAlignment="1" applyProtection="1">
      <alignment horizontal="center" vertical="center"/>
      <protection locked="0"/>
    </xf>
    <xf numFmtId="3" fontId="6" fillId="8" borderId="0" xfId="3" applyNumberFormat="1" applyFont="1" applyFill="1" applyBorder="1" applyAlignment="1" applyProtection="1">
      <alignment horizontal="center" vertical="center"/>
      <protection locked="0"/>
    </xf>
    <xf numFmtId="0" fontId="0" fillId="8" borderId="0" xfId="0" applyFill="1" applyBorder="1" applyAlignment="1">
      <alignment horizontal="center" vertical="center"/>
    </xf>
    <xf numFmtId="0" fontId="0" fillId="8" borderId="0" xfId="0" applyFill="1" applyBorder="1" applyAlignment="1">
      <alignment vertical="center"/>
    </xf>
    <xf numFmtId="4" fontId="6" fillId="8" borderId="0" xfId="0" applyNumberFormat="1" applyFont="1" applyFill="1" applyBorder="1" applyAlignment="1">
      <alignment horizontal="center" vertical="center"/>
    </xf>
    <xf numFmtId="4" fontId="6" fillId="8" borderId="3" xfId="0" applyNumberFormat="1" applyFont="1" applyFill="1" applyBorder="1" applyAlignment="1">
      <alignment horizontal="center" vertical="center"/>
    </xf>
    <xf numFmtId="0" fontId="6" fillId="0" borderId="2" xfId="3" applyFont="1" applyBorder="1" applyAlignment="1" applyProtection="1">
      <alignment horizontal="center" vertical="center"/>
      <protection locked="0"/>
    </xf>
    <xf numFmtId="4" fontId="6" fillId="0" borderId="0" xfId="3" applyNumberFormat="1" applyFont="1" applyBorder="1" applyAlignment="1" applyProtection="1">
      <alignment vertical="center"/>
    </xf>
    <xf numFmtId="9" fontId="6" fillId="0" borderId="0" xfId="4" applyFont="1" applyBorder="1" applyAlignment="1" applyProtection="1">
      <alignment horizontal="center" vertical="center"/>
      <protection locked="0"/>
    </xf>
    <xf numFmtId="0" fontId="6" fillId="0" borderId="0" xfId="3" applyFont="1" applyBorder="1" applyAlignment="1" applyProtection="1">
      <alignment vertical="center"/>
      <protection locked="0"/>
    </xf>
    <xf numFmtId="3" fontId="0" fillId="0" borderId="0" xfId="1" applyNumberFormat="1" applyFont="1" applyFill="1" applyBorder="1" applyAlignment="1">
      <alignment horizontal="center" vertical="center"/>
    </xf>
    <xf numFmtId="4" fontId="6" fillId="0" borderId="0" xfId="3" applyNumberFormat="1" applyFont="1" applyFill="1" applyBorder="1" applyAlignment="1" applyProtection="1">
      <alignment vertical="center"/>
    </xf>
    <xf numFmtId="3" fontId="0" fillId="0" borderId="0" xfId="1" applyNumberFormat="1" applyFont="1" applyBorder="1" applyAlignment="1">
      <alignment horizontal="center" vertical="center"/>
    </xf>
    <xf numFmtId="9" fontId="6" fillId="0" borderId="0" xfId="2" applyFont="1" applyBorder="1" applyAlignment="1" applyProtection="1">
      <alignment horizontal="center" vertical="center"/>
      <protection locked="0"/>
    </xf>
    <xf numFmtId="3" fontId="0" fillId="2" borderId="0" xfId="0" applyNumberFormat="1" applyFill="1" applyBorder="1" applyAlignment="1">
      <alignment horizontal="center" vertical="center"/>
    </xf>
    <xf numFmtId="0" fontId="0" fillId="0" borderId="0" xfId="0" applyFill="1" applyBorder="1" applyAlignment="1">
      <alignment horizontal="center" vertical="center"/>
    </xf>
    <xf numFmtId="43" fontId="6" fillId="7" borderId="0" xfId="12" applyFont="1" applyFill="1" applyBorder="1" applyAlignment="1">
      <alignment vertical="center"/>
    </xf>
    <xf numFmtId="9" fontId="19" fillId="7" borderId="0" xfId="2" applyFont="1" applyFill="1" applyBorder="1" applyAlignment="1">
      <alignment horizontal="center" vertical="center"/>
    </xf>
    <xf numFmtId="3" fontId="0" fillId="0" borderId="0" xfId="0" applyNumberFormat="1" applyFill="1" applyAlignment="1">
      <alignment vertical="center"/>
    </xf>
    <xf numFmtId="0" fontId="0" fillId="0" borderId="0" xfId="0" applyFill="1" applyAlignment="1">
      <alignment vertical="center"/>
    </xf>
    <xf numFmtId="0" fontId="0" fillId="0" borderId="0" xfId="0" applyFill="1" applyAlignment="1">
      <alignment horizontal="center" vertical="center"/>
    </xf>
    <xf numFmtId="43" fontId="20" fillId="8" borderId="0" xfId="12" applyFont="1" applyFill="1" applyBorder="1" applyAlignment="1">
      <alignment vertical="center"/>
    </xf>
    <xf numFmtId="9" fontId="19" fillId="8" borderId="0" xfId="2" applyFont="1" applyFill="1" applyBorder="1" applyAlignment="1">
      <alignment horizontal="center" vertical="center"/>
    </xf>
    <xf numFmtId="0" fontId="21" fillId="8" borderId="0" xfId="0" applyFont="1" applyFill="1" applyBorder="1" applyAlignment="1">
      <alignment vertical="center"/>
    </xf>
    <xf numFmtId="3" fontId="20" fillId="8" borderId="0" xfId="3" applyNumberFormat="1" applyFont="1" applyFill="1" applyBorder="1" applyAlignment="1" applyProtection="1">
      <alignment vertical="center"/>
      <protection locked="0"/>
    </xf>
    <xf numFmtId="0" fontId="21" fillId="8" borderId="0" xfId="0" applyFont="1" applyFill="1" applyBorder="1" applyAlignment="1">
      <alignment horizontal="center" vertical="center"/>
    </xf>
    <xf numFmtId="4" fontId="6" fillId="9" borderId="0" xfId="3" applyNumberFormat="1" applyFont="1" applyFill="1" applyBorder="1" applyAlignment="1" applyProtection="1">
      <alignment vertical="center"/>
    </xf>
    <xf numFmtId="9" fontId="6" fillId="9" borderId="0" xfId="4" applyFont="1" applyFill="1" applyBorder="1" applyAlignment="1" applyProtection="1">
      <alignment horizontal="center" vertical="center"/>
      <protection locked="0"/>
    </xf>
    <xf numFmtId="0" fontId="6" fillId="9" borderId="0" xfId="3" applyFont="1" applyFill="1" applyBorder="1" applyAlignment="1" applyProtection="1">
      <alignment vertical="center"/>
      <protection locked="0"/>
    </xf>
    <xf numFmtId="3" fontId="0" fillId="9" borderId="0" xfId="1" applyNumberFormat="1" applyFont="1" applyFill="1" applyBorder="1" applyAlignment="1">
      <alignment vertical="center"/>
    </xf>
    <xf numFmtId="0" fontId="0" fillId="9" borderId="0" xfId="0" applyFill="1" applyBorder="1" applyAlignment="1">
      <alignment horizontal="center" vertical="center"/>
    </xf>
    <xf numFmtId="0" fontId="0" fillId="9" borderId="0" xfId="0" applyFill="1" applyBorder="1" applyAlignment="1">
      <alignment vertical="center"/>
    </xf>
    <xf numFmtId="4" fontId="6" fillId="9" borderId="0" xfId="0" applyNumberFormat="1" applyFont="1" applyFill="1" applyBorder="1" applyAlignment="1">
      <alignment horizontal="center" vertical="center"/>
    </xf>
    <xf numFmtId="4" fontId="6" fillId="9" borderId="3" xfId="0" applyNumberFormat="1" applyFont="1" applyFill="1" applyBorder="1" applyAlignment="1">
      <alignment horizontal="center" vertical="center"/>
    </xf>
    <xf numFmtId="165" fontId="0" fillId="0" borderId="0" xfId="1" applyFont="1" applyFill="1" applyBorder="1" applyAlignment="1">
      <alignment vertical="center"/>
    </xf>
    <xf numFmtId="165" fontId="0" fillId="0" borderId="0" xfId="1" applyFont="1" applyFill="1" applyBorder="1" applyAlignment="1">
      <alignment horizontal="center" vertical="center"/>
    </xf>
    <xf numFmtId="0" fontId="1" fillId="4" borderId="53" xfId="0" applyFont="1" applyFill="1" applyBorder="1" applyAlignment="1">
      <alignment horizontal="center" vertical="center"/>
    </xf>
    <xf numFmtId="0" fontId="1" fillId="4" borderId="54" xfId="0" applyFont="1" applyFill="1" applyBorder="1" applyAlignment="1">
      <alignment vertical="center"/>
    </xf>
    <xf numFmtId="0" fontId="1" fillId="4" borderId="54" xfId="0" applyFont="1" applyFill="1" applyBorder="1" applyAlignment="1">
      <alignment horizontal="center" vertical="center"/>
    </xf>
    <xf numFmtId="4" fontId="1" fillId="4" borderId="54" xfId="0" applyNumberFormat="1" applyFont="1" applyFill="1" applyBorder="1" applyAlignment="1">
      <alignment horizontal="center" vertical="center"/>
    </xf>
    <xf numFmtId="4" fontId="1" fillId="4" borderId="55" xfId="0" applyNumberFormat="1" applyFont="1" applyFill="1" applyBorder="1" applyAlignment="1">
      <alignment horizontal="center" vertical="center"/>
    </xf>
    <xf numFmtId="0" fontId="6" fillId="7" borderId="0" xfId="0" applyFont="1" applyFill="1" applyBorder="1" applyAlignment="1">
      <alignment horizontal="center" vertical="center"/>
    </xf>
    <xf numFmtId="0" fontId="6" fillId="7" borderId="0" xfId="0" applyFont="1" applyFill="1" applyBorder="1" applyAlignment="1">
      <alignment vertical="center"/>
    </xf>
    <xf numFmtId="0" fontId="6" fillId="8" borderId="0" xfId="0" applyFont="1" applyFill="1" applyBorder="1" applyAlignment="1">
      <alignment vertical="center"/>
    </xf>
    <xf numFmtId="0" fontId="6" fillId="8" borderId="0" xfId="0" applyFont="1" applyFill="1" applyBorder="1" applyAlignment="1">
      <alignment horizontal="center" vertical="center"/>
    </xf>
    <xf numFmtId="0" fontId="7" fillId="0" borderId="0" xfId="0" applyFont="1" applyBorder="1" applyAlignment="1">
      <alignment vertical="center"/>
    </xf>
    <xf numFmtId="0" fontId="0" fillId="9" borderId="2" xfId="0" applyFill="1"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vertical="center"/>
    </xf>
    <xf numFmtId="0" fontId="0" fillId="0" borderId="34" xfId="0" applyBorder="1" applyAlignment="1">
      <alignment horizontal="center" vertical="center"/>
    </xf>
    <xf numFmtId="4" fontId="6" fillId="0" borderId="34" xfId="0" applyNumberFormat="1" applyFont="1" applyBorder="1" applyAlignment="1">
      <alignment horizontal="center" vertical="center"/>
    </xf>
    <xf numFmtId="4" fontId="6" fillId="0" borderId="52" xfId="0" applyNumberFormat="1" applyFont="1" applyBorder="1" applyAlignment="1">
      <alignment horizontal="center" vertical="center"/>
    </xf>
    <xf numFmtId="3" fontId="0" fillId="2" borderId="53" xfId="0" applyNumberFormat="1" applyFill="1" applyBorder="1" applyAlignment="1">
      <alignment horizontal="center" vertical="center"/>
    </xf>
    <xf numFmtId="4" fontId="0" fillId="2" borderId="55" xfId="0" applyNumberFormat="1" applyFill="1" applyBorder="1" applyAlignment="1">
      <alignment horizontal="center" vertical="center"/>
    </xf>
    <xf numFmtId="0" fontId="0" fillId="3" borderId="2" xfId="0" applyFill="1" applyBorder="1" applyAlignment="1">
      <alignment horizontal="center" vertical="center"/>
    </xf>
    <xf numFmtId="0" fontId="2" fillId="3" borderId="0" xfId="0" applyFont="1" applyFill="1" applyBorder="1" applyAlignment="1">
      <alignment vertical="center"/>
    </xf>
    <xf numFmtId="0" fontId="0" fillId="3" borderId="0" xfId="0" applyFill="1" applyBorder="1" applyAlignment="1">
      <alignment horizontal="center" vertical="center"/>
    </xf>
    <xf numFmtId="0" fontId="0" fillId="3" borderId="0" xfId="0" applyFill="1" applyBorder="1" applyAlignment="1">
      <alignment vertical="center"/>
    </xf>
    <xf numFmtId="4" fontId="2" fillId="3" borderId="0" xfId="0" applyNumberFormat="1" applyFont="1" applyFill="1" applyBorder="1" applyAlignment="1">
      <alignment horizontal="center" vertical="center"/>
    </xf>
    <xf numFmtId="4" fontId="2" fillId="3" borderId="3" xfId="0" applyNumberFormat="1" applyFont="1" applyFill="1" applyBorder="1" applyAlignment="1">
      <alignment horizontal="center" vertical="center"/>
    </xf>
    <xf numFmtId="3" fontId="6" fillId="2" borderId="2" xfId="0" applyNumberFormat="1" applyFont="1" applyFill="1" applyBorder="1" applyAlignment="1">
      <alignment horizontal="center" vertical="center"/>
    </xf>
    <xf numFmtId="0" fontId="6" fillId="2" borderId="3" xfId="0" applyFont="1" applyFill="1" applyBorder="1" applyAlignment="1">
      <alignment horizontal="center" vertical="center"/>
    </xf>
    <xf numFmtId="0" fontId="6" fillId="0" borderId="0" xfId="0" applyFont="1" applyFill="1" applyAlignment="1">
      <alignment horizontal="center" vertical="center"/>
    </xf>
    <xf numFmtId="3" fontId="5" fillId="23" borderId="45" xfId="0" applyNumberFormat="1" applyFont="1" applyFill="1" applyBorder="1" applyAlignment="1">
      <alignment horizontal="center" vertical="center"/>
    </xf>
    <xf numFmtId="3" fontId="6" fillId="0" borderId="0" xfId="0" applyNumberFormat="1" applyFont="1" applyFill="1" applyAlignment="1">
      <alignment vertical="center"/>
    </xf>
    <xf numFmtId="0" fontId="6" fillId="0" borderId="0" xfId="0" applyFont="1" applyFill="1" applyAlignment="1">
      <alignment vertical="center"/>
    </xf>
    <xf numFmtId="0" fontId="6" fillId="0" borderId="0" xfId="0" applyFont="1" applyFill="1" applyBorder="1" applyAlignment="1">
      <alignment horizontal="center" vertical="center"/>
    </xf>
    <xf numFmtId="0" fontId="5" fillId="0" borderId="53" xfId="0" applyFont="1" applyFill="1" applyBorder="1" applyAlignment="1">
      <alignment horizontal="center" vertical="center"/>
    </xf>
    <xf numFmtId="0" fontId="5" fillId="0" borderId="54" xfId="0" applyFont="1" applyFill="1" applyBorder="1" applyAlignment="1">
      <alignment vertical="center"/>
    </xf>
    <xf numFmtId="0" fontId="5" fillId="0" borderId="54" xfId="0" applyFont="1" applyFill="1" applyBorder="1" applyAlignment="1">
      <alignment horizontal="center" vertical="center"/>
    </xf>
    <xf numFmtId="4" fontId="6" fillId="0" borderId="54" xfId="0" applyNumberFormat="1" applyFont="1" applyBorder="1" applyAlignment="1">
      <alignment horizontal="center" vertical="center"/>
    </xf>
    <xf numFmtId="0" fontId="6" fillId="0" borderId="54" xfId="0" applyFont="1" applyFill="1" applyBorder="1" applyAlignment="1">
      <alignment vertical="center"/>
    </xf>
    <xf numFmtId="4" fontId="6" fillId="0" borderId="55" xfId="0" applyNumberFormat="1" applyFont="1" applyBorder="1" applyAlignment="1">
      <alignment horizontal="center" vertical="center"/>
    </xf>
    <xf numFmtId="3" fontId="6" fillId="2" borderId="53" xfId="0" applyNumberFormat="1" applyFont="1" applyFill="1" applyBorder="1" applyAlignment="1">
      <alignment horizontal="center" vertical="center"/>
    </xf>
    <xf numFmtId="10" fontId="6" fillId="2" borderId="55" xfId="2" applyNumberFormat="1" applyFont="1" applyFill="1" applyBorder="1" applyAlignment="1">
      <alignment horizontal="center" vertical="center"/>
    </xf>
    <xf numFmtId="4" fontId="6" fillId="0" borderId="0" xfId="0" applyNumberFormat="1" applyFont="1" applyFill="1" applyBorder="1" applyAlignment="1">
      <alignment horizontal="center" vertical="center"/>
    </xf>
    <xf numFmtId="0" fontId="5" fillId="0" borderId="2" xfId="0" applyFont="1" applyFill="1" applyBorder="1" applyAlignment="1">
      <alignment horizontal="center" vertical="center"/>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10" fontId="6" fillId="2" borderId="3" xfId="2" applyNumberFormat="1" applyFont="1" applyFill="1" applyBorder="1" applyAlignment="1">
      <alignment horizontal="center" vertical="center"/>
    </xf>
    <xf numFmtId="0" fontId="5" fillId="0" borderId="33" xfId="0" applyFont="1" applyFill="1" applyBorder="1" applyAlignment="1">
      <alignment horizontal="center" vertical="center"/>
    </xf>
    <xf numFmtId="0" fontId="5" fillId="0" borderId="34" xfId="0" applyFont="1" applyFill="1" applyBorder="1" applyAlignment="1">
      <alignment vertical="center"/>
    </xf>
    <xf numFmtId="0" fontId="5" fillId="0" borderId="34" xfId="0" applyFont="1" applyFill="1" applyBorder="1" applyAlignment="1">
      <alignment horizontal="center" vertical="center"/>
    </xf>
    <xf numFmtId="3" fontId="6" fillId="2" borderId="33" xfId="0" applyNumberFormat="1" applyFont="1" applyFill="1" applyBorder="1" applyAlignment="1">
      <alignment horizontal="center" vertical="center"/>
    </xf>
    <xf numFmtId="0" fontId="6" fillId="2" borderId="52" xfId="0" applyFont="1" applyFill="1" applyBorder="1" applyAlignment="1">
      <alignment horizontal="center" vertical="center"/>
    </xf>
    <xf numFmtId="10" fontId="6" fillId="2" borderId="52" xfId="2" applyNumberFormat="1" applyFont="1" applyFill="1" applyBorder="1" applyAlignment="1">
      <alignment horizontal="center" vertical="center"/>
    </xf>
    <xf numFmtId="0" fontId="5" fillId="0" borderId="53" xfId="0" quotePrefix="1" applyFont="1" applyFill="1" applyBorder="1" applyAlignment="1">
      <alignment horizontal="center" vertical="center"/>
    </xf>
    <xf numFmtId="0" fontId="5" fillId="0" borderId="2" xfId="0" quotePrefix="1" applyFont="1" applyFill="1" applyBorder="1" applyAlignment="1">
      <alignment horizontal="center" vertical="center"/>
    </xf>
    <xf numFmtId="0" fontId="6" fillId="0" borderId="34" xfId="0" applyFont="1" applyFill="1" applyBorder="1" applyAlignment="1">
      <alignment vertical="center"/>
    </xf>
    <xf numFmtId="0" fontId="6" fillId="3" borderId="2" xfId="0" applyFont="1" applyFill="1" applyBorder="1" applyAlignment="1">
      <alignment horizontal="center" vertical="center"/>
    </xf>
    <xf numFmtId="0" fontId="5" fillId="3" borderId="0" xfId="0" applyFont="1" applyFill="1" applyBorder="1" applyAlignment="1">
      <alignment vertical="center"/>
    </xf>
    <xf numFmtId="0" fontId="6" fillId="3" borderId="0" xfId="0" applyFont="1" applyFill="1" applyBorder="1" applyAlignment="1">
      <alignment horizontal="center" vertical="center"/>
    </xf>
    <xf numFmtId="0" fontId="6" fillId="3" borderId="0" xfId="0" applyFont="1" applyFill="1" applyBorder="1" applyAlignment="1">
      <alignment vertical="center"/>
    </xf>
    <xf numFmtId="0" fontId="6" fillId="0" borderId="53" xfId="0" quotePrefix="1" applyFont="1" applyBorder="1" applyAlignment="1">
      <alignment horizontal="center" vertical="center"/>
    </xf>
    <xf numFmtId="0" fontId="6" fillId="0" borderId="54" xfId="0" applyFont="1" applyBorder="1" applyAlignment="1">
      <alignment horizontal="center" vertical="center"/>
    </xf>
    <xf numFmtId="0" fontId="6" fillId="0" borderId="54" xfId="0" applyFont="1" applyBorder="1" applyAlignment="1">
      <alignment vertical="center"/>
    </xf>
    <xf numFmtId="0" fontId="6" fillId="0" borderId="0" xfId="0" applyFont="1" applyBorder="1" applyAlignment="1">
      <alignment vertical="center"/>
    </xf>
    <xf numFmtId="0" fontId="6" fillId="0" borderId="33" xfId="0" quotePrefix="1" applyFont="1" applyBorder="1" applyAlignment="1">
      <alignment horizontal="center" vertical="center"/>
    </xf>
    <xf numFmtId="0" fontId="6" fillId="0" borderId="34" xfId="0" applyFont="1" applyBorder="1" applyAlignment="1">
      <alignment horizontal="center" vertical="center"/>
    </xf>
    <xf numFmtId="0" fontId="6" fillId="0" borderId="34" xfId="0" applyFont="1" applyBorder="1" applyAlignment="1">
      <alignment vertical="center"/>
    </xf>
    <xf numFmtId="0" fontId="6" fillId="0" borderId="53" xfId="0" applyFont="1" applyBorder="1" applyAlignment="1">
      <alignment horizontal="center" vertical="center"/>
    </xf>
    <xf numFmtId="4" fontId="6" fillId="0" borderId="54" xfId="0" applyNumberFormat="1" applyFont="1" applyFill="1" applyBorder="1" applyAlignment="1">
      <alignment horizontal="center" vertical="center"/>
    </xf>
    <xf numFmtId="0" fontId="6" fillId="0" borderId="33" xfId="0" applyFont="1" applyBorder="1" applyAlignment="1">
      <alignment horizontal="center" vertical="center"/>
    </xf>
    <xf numFmtId="0" fontId="6" fillId="0" borderId="53" xfId="0" quotePrefix="1" applyFont="1" applyFill="1" applyBorder="1" applyAlignment="1">
      <alignment horizontal="center" vertical="center"/>
    </xf>
    <xf numFmtId="0" fontId="6" fillId="0" borderId="54" xfId="0" applyFont="1" applyFill="1" applyBorder="1" applyAlignment="1">
      <alignment horizontal="center" vertical="center"/>
    </xf>
    <xf numFmtId="4" fontId="6" fillId="0" borderId="55" xfId="0" applyNumberFormat="1" applyFont="1" applyFill="1" applyBorder="1" applyAlignment="1">
      <alignment horizontal="center" vertical="center"/>
    </xf>
    <xf numFmtId="0" fontId="6" fillId="0" borderId="2" xfId="0" applyFont="1" applyFill="1" applyBorder="1" applyAlignment="1">
      <alignment horizontal="center" vertical="center"/>
    </xf>
    <xf numFmtId="0" fontId="6" fillId="0" borderId="0" xfId="0" applyFont="1" applyFill="1" applyBorder="1" applyAlignment="1">
      <alignment vertical="center"/>
    </xf>
    <xf numFmtId="4" fontId="6" fillId="0" borderId="3" xfId="0" applyNumberFormat="1" applyFont="1" applyFill="1" applyBorder="1" applyAlignment="1">
      <alignment horizontal="center" vertical="center"/>
    </xf>
    <xf numFmtId="0" fontId="6" fillId="0" borderId="33" xfId="0" applyFont="1" applyFill="1" applyBorder="1" applyAlignment="1">
      <alignment horizontal="center" vertical="center"/>
    </xf>
    <xf numFmtId="0" fontId="6" fillId="0" borderId="34" xfId="0" applyFont="1" applyFill="1" applyBorder="1" applyAlignment="1">
      <alignment horizontal="center" vertical="center"/>
    </xf>
    <xf numFmtId="4" fontId="6" fillId="0" borderId="34" xfId="0" applyNumberFormat="1" applyFont="1" applyFill="1" applyBorder="1" applyAlignment="1">
      <alignment horizontal="center" vertical="center"/>
    </xf>
    <xf numFmtId="4" fontId="6" fillId="0" borderId="52" xfId="0" applyNumberFormat="1" applyFont="1" applyFill="1" applyBorder="1" applyAlignment="1">
      <alignment horizontal="center" vertical="center"/>
    </xf>
    <xf numFmtId="4" fontId="0" fillId="3" borderId="0" xfId="0" applyNumberFormat="1" applyFill="1" applyBorder="1" applyAlignment="1">
      <alignment horizontal="center" vertical="center"/>
    </xf>
    <xf numFmtId="4" fontId="0" fillId="3" borderId="3" xfId="0" applyNumberFormat="1" applyFill="1" applyBorder="1" applyAlignment="1">
      <alignment horizontal="center" vertical="center"/>
    </xf>
    <xf numFmtId="3" fontId="0" fillId="9" borderId="0" xfId="0" applyNumberFormat="1" applyFill="1" applyBorder="1" applyAlignment="1">
      <alignment horizontal="center" vertical="center"/>
    </xf>
    <xf numFmtId="0" fontId="0" fillId="0" borderId="0" xfId="0" applyFill="1" applyBorder="1" applyAlignment="1">
      <alignment vertical="center"/>
    </xf>
    <xf numFmtId="0" fontId="0" fillId="0" borderId="2" xfId="0" quotePrefix="1" applyBorder="1" applyAlignment="1">
      <alignment horizontal="center" vertical="center"/>
    </xf>
    <xf numFmtId="0" fontId="0" fillId="0" borderId="2" xfId="0" applyFill="1" applyBorder="1" applyAlignment="1">
      <alignment horizontal="center" vertical="center"/>
    </xf>
    <xf numFmtId="0" fontId="0" fillId="7" borderId="0" xfId="0" applyFont="1" applyFill="1" applyBorder="1" applyAlignment="1">
      <alignment vertical="center"/>
    </xf>
    <xf numFmtId="0" fontId="0" fillId="8" borderId="0" xfId="0" applyFont="1" applyFill="1" applyBorder="1" applyAlignment="1">
      <alignment vertical="center"/>
    </xf>
    <xf numFmtId="9" fontId="0" fillId="7" borderId="0" xfId="2" applyFont="1" applyFill="1" applyBorder="1" applyAlignment="1">
      <alignment horizontal="center" vertical="center"/>
    </xf>
    <xf numFmtId="3" fontId="0" fillId="7" borderId="0" xfId="0" applyNumberFormat="1" applyFill="1" applyBorder="1" applyAlignment="1">
      <alignment horizontal="center" vertical="center"/>
    </xf>
    <xf numFmtId="43" fontId="6" fillId="8" borderId="0" xfId="12" applyFont="1" applyFill="1" applyBorder="1" applyAlignment="1">
      <alignment vertical="center"/>
    </xf>
    <xf numFmtId="3" fontId="0" fillId="8" borderId="0" xfId="0" applyNumberFormat="1" applyFill="1" applyBorder="1" applyAlignment="1">
      <alignment horizontal="center" vertical="center"/>
    </xf>
    <xf numFmtId="3" fontId="0" fillId="0" borderId="0" xfId="0" applyNumberFormat="1" applyFill="1" applyBorder="1" applyAlignment="1">
      <alignment vertical="center"/>
    </xf>
    <xf numFmtId="9" fontId="0" fillId="0" borderId="0" xfId="0" applyNumberFormat="1" applyBorder="1" applyAlignment="1">
      <alignment horizontal="center" vertical="center"/>
    </xf>
    <xf numFmtId="3" fontId="0" fillId="0" borderId="0" xfId="0" applyNumberFormat="1" applyBorder="1" applyAlignment="1">
      <alignment horizontal="center" vertical="center"/>
    </xf>
    <xf numFmtId="9" fontId="0" fillId="0" borderId="34" xfId="0" applyNumberFormat="1" applyBorder="1" applyAlignment="1">
      <alignment horizontal="center" vertical="center"/>
    </xf>
    <xf numFmtId="3" fontId="0" fillId="0" borderId="34" xfId="0" applyNumberFormat="1" applyBorder="1" applyAlignment="1">
      <alignment horizontal="center" vertical="center"/>
    </xf>
    <xf numFmtId="0" fontId="0" fillId="3" borderId="53" xfId="0" applyFill="1" applyBorder="1" applyAlignment="1">
      <alignment horizontal="center" vertical="center"/>
    </xf>
    <xf numFmtId="0" fontId="2" fillId="3" borderId="54" xfId="0" applyFont="1" applyFill="1" applyBorder="1" applyAlignment="1">
      <alignment vertical="center"/>
    </xf>
    <xf numFmtId="0" fontId="0" fillId="3" borderId="54" xfId="0" applyFill="1" applyBorder="1" applyAlignment="1">
      <alignment horizontal="center" vertical="center"/>
    </xf>
    <xf numFmtId="0" fontId="0" fillId="3" borderId="54" xfId="0" applyFill="1" applyBorder="1" applyAlignment="1">
      <alignment vertical="center"/>
    </xf>
    <xf numFmtId="4" fontId="0" fillId="3" borderId="54" xfId="0" applyNumberFormat="1" applyFill="1" applyBorder="1" applyAlignment="1">
      <alignment horizontal="center" vertical="center"/>
    </xf>
    <xf numFmtId="4" fontId="0" fillId="3" borderId="55" xfId="0" applyNumberFormat="1" applyFill="1" applyBorder="1" applyAlignment="1">
      <alignment horizontal="center" vertical="center"/>
    </xf>
    <xf numFmtId="3" fontId="1" fillId="4" borderId="54" xfId="0" applyNumberFormat="1" applyFont="1" applyFill="1" applyBorder="1" applyAlignment="1">
      <alignment horizontal="center" vertical="center"/>
    </xf>
    <xf numFmtId="3" fontId="1" fillId="4" borderId="55" xfId="0" applyNumberFormat="1" applyFont="1" applyFill="1" applyBorder="1" applyAlignment="1">
      <alignment horizontal="center" vertical="center"/>
    </xf>
    <xf numFmtId="3" fontId="1" fillId="0" borderId="0" xfId="0" applyNumberFormat="1" applyFont="1" applyFill="1" applyAlignment="1">
      <alignment horizontal="center" vertical="center"/>
    </xf>
    <xf numFmtId="3" fontId="0" fillId="0" borderId="3" xfId="0" applyNumberFormat="1" applyBorder="1" applyAlignment="1">
      <alignment horizontal="center" vertical="center"/>
    </xf>
    <xf numFmtId="0" fontId="1" fillId="4" borderId="33" xfId="0" applyFont="1" applyFill="1" applyBorder="1" applyAlignment="1">
      <alignment horizontal="center" vertical="center"/>
    </xf>
    <xf numFmtId="0" fontId="1" fillId="4" borderId="34" xfId="0" applyFont="1" applyFill="1" applyBorder="1" applyAlignment="1">
      <alignment vertical="center"/>
    </xf>
    <xf numFmtId="0" fontId="1" fillId="4" borderId="34" xfId="0" applyFont="1" applyFill="1" applyBorder="1" applyAlignment="1">
      <alignment horizontal="center" vertical="center"/>
    </xf>
    <xf numFmtId="3" fontId="1" fillId="4" borderId="34" xfId="0" applyNumberFormat="1" applyFont="1" applyFill="1" applyBorder="1" applyAlignment="1">
      <alignment horizontal="center" vertical="center"/>
    </xf>
    <xf numFmtId="3" fontId="1" fillId="4" borderId="52" xfId="0" applyNumberFormat="1" applyFont="1" applyFill="1" applyBorder="1" applyAlignment="1">
      <alignment horizontal="center" vertical="center"/>
    </xf>
    <xf numFmtId="3" fontId="0" fillId="0" borderId="0" xfId="0" applyNumberFormat="1" applyAlignment="1">
      <alignment horizontal="center" vertical="center"/>
    </xf>
    <xf numFmtId="3" fontId="1" fillId="16" borderId="0" xfId="0" applyNumberFormat="1" applyFont="1" applyFill="1" applyAlignment="1">
      <alignment horizontal="center" vertical="center"/>
    </xf>
    <xf numFmtId="4" fontId="0" fillId="0" borderId="0" xfId="0" applyNumberFormat="1" applyAlignment="1">
      <alignment horizontal="center" vertical="center"/>
    </xf>
    <xf numFmtId="0" fontId="0" fillId="0" borderId="0" xfId="0" applyAlignment="1">
      <alignment horizontal="left"/>
    </xf>
    <xf numFmtId="0" fontId="0" fillId="0" borderId="0" xfId="0" applyAlignment="1">
      <alignment horizontal="right"/>
    </xf>
    <xf numFmtId="17" fontId="0" fillId="0" borderId="0" xfId="0" applyNumberFormat="1" applyAlignment="1">
      <alignment horizontal="left"/>
    </xf>
    <xf numFmtId="0" fontId="0" fillId="0" borderId="0" xfId="0" applyNumberFormat="1" applyAlignment="1">
      <alignment horizontal="left"/>
    </xf>
    <xf numFmtId="43" fontId="0" fillId="0" borderId="0" xfId="14" applyFont="1" applyAlignment="1">
      <alignment horizontal="right"/>
    </xf>
    <xf numFmtId="0" fontId="1" fillId="24" borderId="0" xfId="0" applyFont="1" applyFill="1" applyAlignment="1">
      <alignment horizontal="left" wrapText="1"/>
    </xf>
    <xf numFmtId="0" fontId="1" fillId="24" borderId="0" xfId="0" applyFont="1" applyFill="1" applyAlignment="1">
      <alignment wrapText="1"/>
    </xf>
    <xf numFmtId="0" fontId="1" fillId="24" borderId="0" xfId="0" applyFont="1" applyFill="1" applyAlignment="1">
      <alignment horizontal="center" wrapText="1"/>
    </xf>
    <xf numFmtId="0" fontId="1" fillId="24" borderId="0" xfId="0" applyFont="1" applyFill="1" applyAlignment="1">
      <alignment horizontal="right" wrapText="1"/>
    </xf>
    <xf numFmtId="14" fontId="0" fillId="0" borderId="0" xfId="0" applyNumberFormat="1" applyAlignment="1">
      <alignment horizontal="left"/>
    </xf>
    <xf numFmtId="169" fontId="0" fillId="0" borderId="0" xfId="0" applyNumberFormat="1" applyAlignment="1">
      <alignment horizontal="center"/>
    </xf>
    <xf numFmtId="170" fontId="0" fillId="0" borderId="0" xfId="0" applyNumberFormat="1" applyAlignment="1">
      <alignment horizontal="left"/>
    </xf>
    <xf numFmtId="171" fontId="0" fillId="0" borderId="0" xfId="0" applyNumberFormat="1" applyAlignment="1">
      <alignment horizontal="left"/>
    </xf>
    <xf numFmtId="172" fontId="0" fillId="0" borderId="0" xfId="0" applyNumberFormat="1" applyAlignment="1">
      <alignment horizontal="left"/>
    </xf>
    <xf numFmtId="173" fontId="0" fillId="0" borderId="0" xfId="14" applyNumberFormat="1" applyFont="1" applyAlignment="1">
      <alignment horizontal="right"/>
    </xf>
    <xf numFmtId="174" fontId="0" fillId="0" borderId="0" xfId="14" applyNumberFormat="1" applyFont="1" applyAlignment="1">
      <alignment horizontal="right"/>
    </xf>
    <xf numFmtId="175" fontId="0" fillId="0" borderId="0" xfId="14" applyNumberFormat="1" applyFont="1" applyAlignment="1">
      <alignment horizontal="right"/>
    </xf>
    <xf numFmtId="0" fontId="1" fillId="25" borderId="0" xfId="0" applyFont="1" applyFill="1" applyAlignment="1">
      <alignment horizontal="left"/>
    </xf>
    <xf numFmtId="0" fontId="1" fillId="25" borderId="0" xfId="0" applyFont="1" applyFill="1"/>
    <xf numFmtId="169" fontId="1" fillId="26" borderId="0" xfId="0" applyNumberFormat="1" applyFont="1" applyFill="1" applyAlignment="1">
      <alignment horizontal="right"/>
    </xf>
    <xf numFmtId="4" fontId="1" fillId="4" borderId="59" xfId="0" applyNumberFormat="1" applyFont="1" applyFill="1" applyBorder="1" applyAlignment="1">
      <alignment horizontal="center" vertical="center"/>
    </xf>
    <xf numFmtId="3" fontId="5" fillId="2" borderId="59" xfId="3" applyNumberFormat="1" applyFont="1" applyFill="1" applyBorder="1" applyAlignment="1" applyProtection="1">
      <alignment horizontal="center" vertical="center"/>
    </xf>
    <xf numFmtId="4" fontId="6" fillId="0" borderId="59" xfId="0" applyNumberFormat="1" applyFont="1" applyBorder="1" applyAlignment="1">
      <alignment horizontal="center" vertical="center"/>
    </xf>
    <xf numFmtId="4" fontId="2" fillId="2" borderId="59" xfId="0" applyNumberFormat="1" applyFont="1" applyFill="1" applyBorder="1" applyAlignment="1">
      <alignment horizontal="center" vertical="center"/>
    </xf>
    <xf numFmtId="4" fontId="6" fillId="7" borderId="59" xfId="0" applyNumberFormat="1" applyFont="1" applyFill="1" applyBorder="1" applyAlignment="1">
      <alignment horizontal="center" vertical="center"/>
    </xf>
    <xf numFmtId="4" fontId="6" fillId="8" borderId="59" xfId="0" applyNumberFormat="1" applyFont="1" applyFill="1" applyBorder="1" applyAlignment="1">
      <alignment horizontal="center" vertical="center"/>
    </xf>
    <xf numFmtId="4" fontId="6" fillId="9" borderId="59" xfId="0" applyNumberFormat="1" applyFont="1" applyFill="1" applyBorder="1" applyAlignment="1">
      <alignment horizontal="center" vertical="center"/>
    </xf>
    <xf numFmtId="4" fontId="1" fillId="4" borderId="60" xfId="0" applyNumberFormat="1" applyFont="1" applyFill="1" applyBorder="1" applyAlignment="1">
      <alignment horizontal="center" vertical="center"/>
    </xf>
    <xf numFmtId="4" fontId="6" fillId="0" borderId="61" xfId="0" applyNumberFormat="1" applyFont="1" applyBorder="1" applyAlignment="1">
      <alignment horizontal="center" vertical="center"/>
    </xf>
    <xf numFmtId="4" fontId="2" fillId="3" borderId="59" xfId="0" applyNumberFormat="1" applyFont="1" applyFill="1" applyBorder="1" applyAlignment="1">
      <alignment horizontal="center" vertical="center"/>
    </xf>
    <xf numFmtId="4" fontId="6" fillId="0" borderId="60" xfId="0" applyNumberFormat="1" applyFont="1" applyBorder="1" applyAlignment="1">
      <alignment horizontal="center" vertical="center"/>
    </xf>
    <xf numFmtId="4" fontId="6" fillId="0" borderId="60" xfId="0" applyNumberFormat="1" applyFont="1" applyFill="1" applyBorder="1" applyAlignment="1">
      <alignment horizontal="center" vertical="center"/>
    </xf>
    <xf numFmtId="4" fontId="6" fillId="0" borderId="59" xfId="0" applyNumberFormat="1" applyFont="1" applyFill="1" applyBorder="1" applyAlignment="1">
      <alignment horizontal="center" vertical="center"/>
    </xf>
    <xf numFmtId="4" fontId="6" fillId="0" borderId="61" xfId="0" applyNumberFormat="1" applyFont="1" applyFill="1" applyBorder="1" applyAlignment="1">
      <alignment horizontal="center" vertical="center"/>
    </xf>
    <xf numFmtId="4" fontId="0" fillId="3" borderId="59" xfId="0" applyNumberFormat="1" applyFill="1" applyBorder="1" applyAlignment="1">
      <alignment horizontal="center" vertical="center"/>
    </xf>
    <xf numFmtId="4" fontId="0" fillId="3" borderId="60" xfId="0" applyNumberFormat="1" applyFill="1" applyBorder="1" applyAlignment="1">
      <alignment horizontal="center" vertical="center"/>
    </xf>
    <xf numFmtId="3" fontId="0" fillId="0" borderId="59" xfId="0" applyNumberFormat="1" applyBorder="1" applyAlignment="1">
      <alignment horizontal="center" vertical="center"/>
    </xf>
    <xf numFmtId="3" fontId="1" fillId="4" borderId="61" xfId="0" applyNumberFormat="1" applyFont="1" applyFill="1" applyBorder="1" applyAlignment="1">
      <alignment horizontal="center" vertical="center"/>
    </xf>
    <xf numFmtId="3" fontId="1" fillId="4" borderId="60" xfId="0" applyNumberFormat="1" applyFont="1" applyFill="1" applyBorder="1" applyAlignment="1">
      <alignment horizontal="center" vertical="center"/>
    </xf>
    <xf numFmtId="4" fontId="5" fillId="0" borderId="0" xfId="0" applyNumberFormat="1" applyFont="1" applyBorder="1" applyAlignment="1">
      <alignment horizontal="center" vertical="center"/>
    </xf>
    <xf numFmtId="0" fontId="2" fillId="0" borderId="45" xfId="0" applyFont="1" applyBorder="1" applyAlignment="1">
      <alignment horizontal="center" vertical="center" wrapText="1"/>
    </xf>
    <xf numFmtId="0" fontId="27" fillId="18" borderId="28" xfId="0" applyFont="1" applyFill="1" applyBorder="1" applyAlignment="1" applyProtection="1">
      <alignment vertical="center" wrapText="1"/>
    </xf>
    <xf numFmtId="0" fontId="27" fillId="18" borderId="57" xfId="0" applyFont="1" applyFill="1" applyBorder="1" applyAlignment="1" applyProtection="1">
      <alignment vertical="center" wrapText="1"/>
    </xf>
    <xf numFmtId="0" fontId="27" fillId="18" borderId="57" xfId="0" applyFont="1" applyFill="1" applyBorder="1" applyAlignment="1" applyProtection="1">
      <alignment vertical="center" wrapText="1"/>
      <protection locked="0"/>
    </xf>
    <xf numFmtId="0" fontId="27" fillId="18" borderId="62" xfId="0" applyFont="1" applyFill="1" applyBorder="1" applyAlignment="1" applyProtection="1">
      <alignment vertical="center" wrapText="1"/>
    </xf>
    <xf numFmtId="3" fontId="6" fillId="0" borderId="63" xfId="0" applyNumberFormat="1" applyFont="1" applyBorder="1" applyAlignment="1">
      <alignment vertical="center"/>
    </xf>
    <xf numFmtId="3" fontId="6" fillId="0" borderId="15" xfId="0" applyNumberFormat="1" applyFont="1" applyBorder="1" applyAlignment="1">
      <alignment vertical="center"/>
    </xf>
    <xf numFmtId="3" fontId="6" fillId="0" borderId="16" xfId="0" applyNumberFormat="1" applyFont="1" applyBorder="1" applyAlignment="1">
      <alignment vertical="center"/>
    </xf>
    <xf numFmtId="3" fontId="6" fillId="0" borderId="45" xfId="0" applyNumberFormat="1" applyFont="1" applyBorder="1" applyAlignment="1">
      <alignment vertical="center"/>
    </xf>
    <xf numFmtId="4" fontId="6" fillId="0" borderId="60" xfId="0" applyNumberFormat="1" applyFont="1" applyBorder="1" applyAlignment="1">
      <alignment vertical="center"/>
    </xf>
    <xf numFmtId="4" fontId="6" fillId="0" borderId="59" xfId="0" applyNumberFormat="1" applyFont="1" applyBorder="1" applyAlignment="1">
      <alignment vertical="center"/>
    </xf>
    <xf numFmtId="4" fontId="6" fillId="0" borderId="61" xfId="0" applyNumberFormat="1" applyFont="1" applyBorder="1" applyAlignment="1">
      <alignment vertical="center"/>
    </xf>
    <xf numFmtId="3" fontId="6" fillId="0" borderId="59" xfId="0" applyNumberFormat="1" applyFont="1" applyBorder="1" applyAlignment="1">
      <alignment vertical="center"/>
    </xf>
    <xf numFmtId="4" fontId="6" fillId="0" borderId="0" xfId="0" applyNumberFormat="1" applyFont="1" applyFill="1" applyBorder="1" applyAlignment="1">
      <alignment horizontal="right" vertical="center"/>
    </xf>
    <xf numFmtId="164" fontId="29" fillId="17" borderId="0" xfId="0" applyNumberFormat="1" applyFont="1" applyFill="1" applyBorder="1" applyAlignment="1" applyProtection="1">
      <alignment vertical="center" wrapText="1"/>
      <protection locked="0"/>
    </xf>
    <xf numFmtId="0" fontId="0" fillId="0" borderId="0" xfId="0" applyAlignment="1">
      <alignment horizontal="center"/>
    </xf>
    <xf numFmtId="14" fontId="0" fillId="17" borderId="0" xfId="0" applyNumberFormat="1" applyFill="1" applyAlignment="1">
      <alignment horizontal="left"/>
    </xf>
    <xf numFmtId="0" fontId="0" fillId="17" borderId="0" xfId="0" applyFill="1" applyAlignment="1">
      <alignment horizontal="left"/>
    </xf>
    <xf numFmtId="0" fontId="0" fillId="17" borderId="0" xfId="0" applyFill="1" applyAlignment="1">
      <alignment horizontal="center"/>
    </xf>
    <xf numFmtId="169" fontId="0" fillId="17" borderId="0" xfId="0" applyNumberFormat="1" applyFill="1" applyAlignment="1">
      <alignment horizontal="center"/>
    </xf>
    <xf numFmtId="0" fontId="0" fillId="17" borderId="0" xfId="0" applyFill="1"/>
    <xf numFmtId="170" fontId="0" fillId="17" borderId="0" xfId="0" applyNumberFormat="1" applyFill="1" applyAlignment="1">
      <alignment horizontal="left"/>
    </xf>
    <xf numFmtId="171" fontId="0" fillId="17" borderId="0" xfId="0" applyNumberFormat="1" applyFill="1" applyAlignment="1">
      <alignment horizontal="left"/>
    </xf>
    <xf numFmtId="172" fontId="0" fillId="17" borderId="0" xfId="0" applyNumberFormat="1" applyFill="1" applyAlignment="1">
      <alignment horizontal="left"/>
    </xf>
    <xf numFmtId="173" fontId="0" fillId="17" borderId="0" xfId="14" applyNumberFormat="1" applyFont="1" applyFill="1" applyAlignment="1">
      <alignment horizontal="right"/>
    </xf>
    <xf numFmtId="0" fontId="0" fillId="17" borderId="0" xfId="0" applyFill="1" applyAlignment="1">
      <alignment horizontal="right"/>
    </xf>
    <xf numFmtId="174" fontId="0" fillId="17" borderId="0" xfId="14" applyNumberFormat="1" applyFont="1" applyFill="1" applyAlignment="1">
      <alignment horizontal="right"/>
    </xf>
    <xf numFmtId="175" fontId="0" fillId="17" borderId="0" xfId="14" applyNumberFormat="1" applyFont="1" applyFill="1" applyAlignment="1">
      <alignment horizontal="right"/>
    </xf>
    <xf numFmtId="0" fontId="0" fillId="0" borderId="0" xfId="0" applyAlignment="1">
      <alignment horizontal="center"/>
    </xf>
    <xf numFmtId="0" fontId="2" fillId="27" borderId="0" xfId="0" applyFont="1" applyFill="1"/>
    <xf numFmtId="0" fontId="0" fillId="27" borderId="0" xfId="0" applyFill="1"/>
    <xf numFmtId="14" fontId="0" fillId="0" borderId="0" xfId="0" applyNumberFormat="1" applyFill="1" applyAlignment="1">
      <alignment horizontal="left"/>
    </xf>
    <xf numFmtId="0" fontId="0" fillId="0" borderId="0" xfId="0" applyFill="1" applyAlignment="1">
      <alignment horizontal="left"/>
    </xf>
    <xf numFmtId="169" fontId="0" fillId="0" borderId="0" xfId="0" applyNumberFormat="1" applyFill="1" applyAlignment="1">
      <alignment horizontal="center"/>
    </xf>
    <xf numFmtId="170" fontId="0" fillId="0" borderId="0" xfId="0" applyNumberFormat="1" applyFill="1" applyAlignment="1">
      <alignment horizontal="left"/>
    </xf>
    <xf numFmtId="171" fontId="0" fillId="0" borderId="0" xfId="0" applyNumberFormat="1" applyFill="1" applyAlignment="1">
      <alignment horizontal="left"/>
    </xf>
    <xf numFmtId="172" fontId="0" fillId="0" borderId="0" xfId="0" applyNumberFormat="1" applyFill="1" applyAlignment="1">
      <alignment horizontal="left"/>
    </xf>
    <xf numFmtId="173" fontId="0" fillId="0" borderId="0" xfId="14" applyNumberFormat="1" applyFont="1" applyFill="1" applyAlignment="1">
      <alignment horizontal="right"/>
    </xf>
    <xf numFmtId="0" fontId="0" fillId="0" borderId="0" xfId="0" applyFill="1" applyAlignment="1">
      <alignment horizontal="right"/>
    </xf>
    <xf numFmtId="174" fontId="0" fillId="0" borderId="0" xfId="14" applyNumberFormat="1" applyFont="1" applyFill="1" applyAlignment="1">
      <alignment horizontal="right"/>
    </xf>
    <xf numFmtId="175" fontId="0" fillId="0" borderId="0" xfId="14" applyNumberFormat="1" applyFont="1" applyFill="1" applyAlignment="1">
      <alignment horizontal="right"/>
    </xf>
    <xf numFmtId="0" fontId="0" fillId="27" borderId="0" xfId="0" applyFont="1" applyFill="1"/>
    <xf numFmtId="176" fontId="0" fillId="0" borderId="0" xfId="0" applyNumberFormat="1"/>
    <xf numFmtId="0" fontId="3" fillId="4" borderId="9" xfId="0" applyFont="1" applyFill="1" applyBorder="1" applyAlignment="1">
      <alignment horizontal="center"/>
    </xf>
    <xf numFmtId="0" fontId="3" fillId="4" borderId="10" xfId="0" applyFont="1" applyFill="1" applyBorder="1" applyAlignment="1">
      <alignment horizontal="center"/>
    </xf>
    <xf numFmtId="0" fontId="3" fillId="4" borderId="11" xfId="0" applyFont="1" applyFill="1" applyBorder="1" applyAlignment="1">
      <alignment horizontal="center"/>
    </xf>
    <xf numFmtId="0" fontId="21" fillId="17" borderId="1" xfId="0" applyFont="1" applyFill="1" applyBorder="1" applyAlignment="1" applyProtection="1">
      <alignment horizontal="left" vertical="center" wrapText="1"/>
      <protection locked="0"/>
    </xf>
    <xf numFmtId="164" fontId="21" fillId="17" borderId="1" xfId="13" applyFont="1" applyFill="1" applyBorder="1" applyAlignment="1" applyProtection="1">
      <alignment horizontal="left" vertical="center" wrapText="1"/>
      <protection locked="0"/>
    </xf>
    <xf numFmtId="0" fontId="23" fillId="0" borderId="0" xfId="0" applyFont="1" applyBorder="1" applyAlignment="1">
      <alignment horizontal="left" vertical="center" wrapText="1"/>
    </xf>
    <xf numFmtId="0" fontId="28" fillId="17" borderId="42" xfId="0" applyFont="1" applyFill="1" applyBorder="1" applyAlignment="1">
      <alignment horizontal="left" vertical="center" wrapText="1"/>
    </xf>
    <xf numFmtId="49" fontId="29" fillId="17" borderId="1" xfId="0" applyNumberFormat="1" applyFont="1" applyFill="1" applyBorder="1" applyAlignment="1" applyProtection="1">
      <alignment horizontal="left" vertical="center" wrapText="1"/>
      <protection locked="0"/>
    </xf>
    <xf numFmtId="164" fontId="29" fillId="17" borderId="1" xfId="13" applyFont="1" applyFill="1" applyBorder="1" applyAlignment="1" applyProtection="1">
      <alignment horizontal="left" vertical="center" wrapText="1"/>
      <protection locked="0"/>
    </xf>
    <xf numFmtId="49" fontId="21" fillId="17" borderId="1" xfId="0" applyNumberFormat="1" applyFont="1" applyFill="1" applyBorder="1" applyAlignment="1" applyProtection="1">
      <alignment horizontal="left" vertical="center" wrapText="1"/>
      <protection locked="0"/>
    </xf>
    <xf numFmtId="0" fontId="29" fillId="17" borderId="1" xfId="0" applyFont="1" applyFill="1" applyBorder="1" applyAlignment="1" applyProtection="1">
      <alignment horizontal="left" vertical="center" wrapText="1"/>
      <protection locked="0"/>
    </xf>
    <xf numFmtId="0" fontId="29" fillId="17" borderId="1" xfId="0" applyNumberFormat="1" applyFont="1" applyFill="1" applyBorder="1" applyAlignment="1" applyProtection="1">
      <alignment horizontal="left" vertical="center" wrapText="1"/>
      <protection locked="0"/>
    </xf>
    <xf numFmtId="0" fontId="29" fillId="0" borderId="0" xfId="0" applyFont="1" applyFill="1" applyBorder="1" applyAlignment="1">
      <alignment horizontal="center" vertical="center" wrapText="1"/>
    </xf>
    <xf numFmtId="0" fontId="2" fillId="18" borderId="57" xfId="0" applyFont="1" applyFill="1" applyBorder="1" applyAlignment="1" applyProtection="1">
      <alignment horizontal="center" vertical="center" wrapText="1"/>
    </xf>
    <xf numFmtId="0" fontId="2" fillId="18" borderId="58" xfId="0" applyFont="1" applyFill="1" applyBorder="1" applyAlignment="1" applyProtection="1">
      <alignment horizontal="center" vertical="center" wrapText="1"/>
    </xf>
    <xf numFmtId="0" fontId="0" fillId="22" borderId="6" xfId="0" applyFont="1" applyFill="1" applyBorder="1" applyAlignment="1" applyProtection="1">
      <alignment horizontal="center" vertical="center" wrapText="1"/>
    </xf>
    <xf numFmtId="0" fontId="0" fillId="22" borderId="8" xfId="0" applyFont="1" applyFill="1" applyBorder="1" applyAlignment="1" applyProtection="1">
      <alignment horizontal="center" vertical="center" wrapText="1"/>
    </xf>
    <xf numFmtId="0" fontId="29" fillId="19" borderId="28" xfId="0" applyFont="1" applyFill="1" applyBorder="1" applyAlignment="1" applyProtection="1">
      <alignment horizontal="center" vertical="center" wrapText="1"/>
    </xf>
    <xf numFmtId="0" fontId="29" fillId="19" borderId="56" xfId="0" applyFont="1" applyFill="1" applyBorder="1" applyAlignment="1" applyProtection="1">
      <alignment horizontal="center" vertical="center" wrapText="1"/>
    </xf>
    <xf numFmtId="0" fontId="29" fillId="18" borderId="20" xfId="0" applyFont="1" applyFill="1" applyBorder="1" applyAlignment="1" applyProtection="1">
      <alignment horizontal="center" vertical="center" wrapText="1"/>
    </xf>
    <xf numFmtId="0" fontId="29" fillId="18" borderId="21" xfId="0" applyFont="1" applyFill="1" applyBorder="1" applyAlignment="1" applyProtection="1">
      <alignment horizontal="center" vertical="center" wrapText="1"/>
    </xf>
    <xf numFmtId="0" fontId="29" fillId="18" borderId="35" xfId="0" applyFont="1" applyFill="1" applyBorder="1" applyAlignment="1" applyProtection="1">
      <alignment horizontal="center" vertical="center" wrapText="1"/>
    </xf>
    <xf numFmtId="0" fontId="29" fillId="18" borderId="22" xfId="0" applyFont="1" applyFill="1" applyBorder="1" applyAlignment="1" applyProtection="1">
      <alignment horizontal="center" vertical="center" wrapText="1"/>
    </xf>
    <xf numFmtId="0" fontId="29" fillId="18" borderId="9" xfId="0" applyFont="1" applyFill="1" applyBorder="1" applyAlignment="1">
      <alignment horizontal="center" wrapText="1"/>
    </xf>
    <xf numFmtId="0" fontId="29" fillId="18" borderId="10" xfId="0" applyFont="1" applyFill="1" applyBorder="1" applyAlignment="1">
      <alignment horizontal="center" wrapText="1"/>
    </xf>
    <xf numFmtId="0" fontId="29" fillId="18" borderId="11" xfId="0" applyFont="1" applyFill="1" applyBorder="1" applyAlignment="1">
      <alignment horizontal="center" wrapText="1"/>
    </xf>
    <xf numFmtId="0" fontId="29" fillId="18" borderId="23" xfId="0" applyFont="1" applyFill="1" applyBorder="1" applyAlignment="1">
      <alignment horizontal="left" wrapText="1"/>
    </xf>
    <xf numFmtId="0" fontId="29" fillId="18" borderId="43" xfId="0" applyFont="1" applyFill="1" applyBorder="1" applyAlignment="1">
      <alignment horizontal="left" wrapText="1"/>
    </xf>
    <xf numFmtId="0" fontId="29" fillId="18" borderId="24" xfId="0" applyFont="1" applyFill="1" applyBorder="1" applyAlignment="1">
      <alignment horizontal="left" wrapText="1"/>
    </xf>
    <xf numFmtId="0" fontId="23" fillId="0" borderId="0" xfId="0" applyFont="1" applyBorder="1" applyAlignment="1">
      <alignment horizontal="left" vertical="top" wrapText="1"/>
    </xf>
    <xf numFmtId="0" fontId="28" fillId="17" borderId="42" xfId="0" applyFont="1" applyFill="1" applyBorder="1" applyAlignment="1">
      <alignment horizontal="left" wrapText="1"/>
    </xf>
    <xf numFmtId="0" fontId="4" fillId="5" borderId="20" xfId="5" applyFont="1" applyFill="1" applyBorder="1" applyAlignment="1">
      <alignment horizontal="center" wrapText="1"/>
    </xf>
    <xf numFmtId="0" fontId="4" fillId="5" borderId="21" xfId="5" applyFont="1" applyFill="1" applyBorder="1" applyAlignment="1">
      <alignment horizontal="center" wrapText="1"/>
    </xf>
    <xf numFmtId="0" fontId="4" fillId="5" borderId="31" xfId="5" applyFont="1" applyFill="1" applyBorder="1" applyAlignment="1">
      <alignment horizontal="center" wrapText="1"/>
    </xf>
    <xf numFmtId="0" fontId="4" fillId="5" borderId="32" xfId="5" applyFont="1" applyFill="1" applyBorder="1" applyAlignment="1">
      <alignment horizontal="center" wrapText="1"/>
    </xf>
    <xf numFmtId="0" fontId="4" fillId="5" borderId="1" xfId="5" applyFont="1" applyFill="1" applyBorder="1" applyAlignment="1">
      <alignment horizontal="center" wrapText="1"/>
    </xf>
    <xf numFmtId="0" fontId="4" fillId="5" borderId="12" xfId="5" applyFont="1" applyFill="1" applyBorder="1" applyAlignment="1">
      <alignment horizontal="center" wrapText="1"/>
    </xf>
    <xf numFmtId="0" fontId="4" fillId="5" borderId="13" xfId="5" applyFont="1" applyFill="1" applyBorder="1" applyAlignment="1">
      <alignment horizontal="center" wrapText="1"/>
    </xf>
    <xf numFmtId="0" fontId="8" fillId="0" borderId="1" xfId="5" applyFont="1" applyFill="1" applyBorder="1" applyAlignment="1">
      <alignment horizontal="center"/>
    </xf>
    <xf numFmtId="0" fontId="4" fillId="5" borderId="26" xfId="5" applyFont="1" applyFill="1" applyBorder="1" applyAlignment="1">
      <alignment horizontal="center" wrapText="1"/>
    </xf>
    <xf numFmtId="0" fontId="4" fillId="5" borderId="27" xfId="5" applyFont="1" applyFill="1" applyBorder="1" applyAlignment="1">
      <alignment horizontal="center" wrapText="1"/>
    </xf>
    <xf numFmtId="0" fontId="4" fillId="5" borderId="28" xfId="5" applyFont="1" applyFill="1" applyBorder="1" applyAlignment="1">
      <alignment horizontal="center" wrapText="1"/>
    </xf>
    <xf numFmtId="0" fontId="4" fillId="5" borderId="29" xfId="5" applyFont="1" applyFill="1" applyBorder="1" applyAlignment="1">
      <alignment horizontal="center" wrapText="1"/>
    </xf>
    <xf numFmtId="0" fontId="4" fillId="5" borderId="30" xfId="5" applyFont="1" applyFill="1" applyBorder="1" applyAlignment="1">
      <alignment horizontal="center" wrapText="1"/>
    </xf>
    <xf numFmtId="0" fontId="8" fillId="0" borderId="3" xfId="5" applyFont="1" applyBorder="1" applyAlignment="1">
      <alignment horizontal="center" wrapText="1"/>
    </xf>
    <xf numFmtId="0" fontId="10" fillId="0" borderId="1" xfId="6" applyFont="1" applyFill="1" applyBorder="1" applyAlignment="1">
      <alignment horizontal="center" vertical="center" wrapText="1"/>
    </xf>
    <xf numFmtId="0" fontId="3" fillId="4" borderId="9" xfId="5" applyFont="1" applyFill="1" applyBorder="1" applyAlignment="1">
      <alignment horizontal="center"/>
    </xf>
    <xf numFmtId="0" fontId="3" fillId="4" borderId="10" xfId="5" applyFont="1" applyFill="1" applyBorder="1" applyAlignment="1">
      <alignment horizontal="center"/>
    </xf>
    <xf numFmtId="0" fontId="3" fillId="4" borderId="11" xfId="5" applyFont="1" applyFill="1" applyBorder="1" applyAlignment="1">
      <alignment horizontal="center"/>
    </xf>
    <xf numFmtId="0" fontId="10" fillId="0" borderId="23" xfId="6" applyFont="1" applyFill="1" applyBorder="1" applyAlignment="1">
      <alignment horizontal="center" vertical="center" wrapText="1"/>
    </xf>
    <xf numFmtId="0" fontId="4" fillId="5" borderId="38" xfId="5" applyFont="1" applyFill="1" applyBorder="1" applyAlignment="1">
      <alignment horizontal="center" wrapText="1"/>
    </xf>
    <xf numFmtId="0" fontId="0" fillId="0" borderId="0" xfId="0" applyAlignment="1">
      <alignment horizontal="center"/>
    </xf>
  </cellXfs>
  <cellStyles count="16">
    <cellStyle name="Comma" xfId="1" builtinId="3"/>
    <cellStyle name="Comma 2" xfId="8" xr:uid="{00000000-0005-0000-0000-000001000000}"/>
    <cellStyle name="Comma 3" xfId="12" xr:uid="{00000000-0005-0000-0000-000002000000}"/>
    <cellStyle name="Comma 4" xfId="14" xr:uid="{00000000-0005-0000-0000-000003000000}"/>
    <cellStyle name="Comma 5" xfId="9" xr:uid="{00000000-0005-0000-0000-000004000000}"/>
    <cellStyle name="Comma 5 2" xfId="10" xr:uid="{00000000-0005-0000-0000-000005000000}"/>
    <cellStyle name="Currency" xfId="13" builtinId="4"/>
    <cellStyle name="Currency 2" xfId="15" xr:uid="{00000000-0005-0000-0000-000007000000}"/>
    <cellStyle name="Normal" xfId="0" builtinId="0"/>
    <cellStyle name="Normal 2" xfId="3" xr:uid="{00000000-0005-0000-0000-000009000000}"/>
    <cellStyle name="Normal 3" xfId="5" xr:uid="{00000000-0005-0000-0000-00000A000000}"/>
    <cellStyle name="Normal 3 2" xfId="11" xr:uid="{00000000-0005-0000-0000-00000B000000}"/>
    <cellStyle name="Normal 4" xfId="6" xr:uid="{00000000-0005-0000-0000-00000C000000}"/>
    <cellStyle name="Normal 6" xfId="7" xr:uid="{00000000-0005-0000-0000-00000D000000}"/>
    <cellStyle name="Percent" xfId="2" builtinId="5"/>
    <cellStyle name="Percent 2" xfId="4" xr:uid="{00000000-0005-0000-0000-00000F000000}"/>
  </cellStyles>
  <dxfs count="61">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sharedStrings" Target="sharedStrings.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11</xdr:col>
      <xdr:colOff>1061357</xdr:colOff>
      <xdr:row>0</xdr:row>
      <xdr:rowOff>0</xdr:rowOff>
    </xdr:from>
    <xdr:to>
      <xdr:col>14</xdr:col>
      <xdr:colOff>209550</xdr:colOff>
      <xdr:row>12</xdr:row>
      <xdr:rowOff>157843</xdr:rowOff>
    </xdr:to>
    <xdr:pic>
      <xdr:nvPicPr>
        <xdr:cNvPr id="2" name="Picture 1" descr="Description: Concern Logo">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0536" y="0"/>
          <a:ext cx="2672443" cy="1300843"/>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92.2\ConcernNetData\Department\Finance\SOMA%20-%20Workings\Somalia%202008\Donor%20Analysis%202008\Donor_Analysis%20June%20200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10.1.162.2\Concerndata\Users\betty.parvilus\AppData\Local\Microsoft\Windows\INetCache\Content.Outlook\0MKXONLB\Budget_PBF_template.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10.1.162.2\Concerndata\Users\sarah.sellier\AppData\Local\Microsoft\Windows\INetCache\Content.Outlook\2LZWHUSE\budget%20PBF_0510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0.205\Shared%20Services%20Documents\1%20Country%20Documents\DRC\4.%20Financial%20Reporting%20Packs\2018\FRP3\Final\201812_FRP3_DRC_after%20feeback_21%20Feb%202019%20submitted%20v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162.2\Concerndata\Users\afghanistan.cfm\AppData\Local\Microsoft\Windows\Temporary%20Internet%20Files\Content.Outlook\OYCFXM4B\Afghanistan%20BR1%202019%20-%20Fina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162.2\Concerndata\Users\Bart.Luty\Concern%20Worldwide\MGP%20Support%20-%205%20Documents%20for%20Overseas%20Fields\3%20BI360%20Reports\FR700%20BI360%20Report.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ARGO\CMT%20Pack\01072019%20TEST%20FR100%20CMT%20Summary%20Report%20SS%20v18.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1.162.2\Concerndata\Users\marie-jose.alexandre\Desktop\To%20print%20Avril\07-04-Payroll%20%20Cess%20-%20HTG.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0.1.0.58\Finance\Overseas%20Finance\01.%20Budget%20Folder\16.%202016%20Budget\01.%20Annual%20Budget%202016\01.%20Annual%20Budget%202016%20Notes\Budget%20Memo%20folder\g.%20%202016%20Annual%20Budget%20Pack.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0.1.42.2\ConcernNetData\Work\Adam_Herse\Concern\Somalia%20Accounts\Monthly%20Accounts\2007\0407\Excel%20Files\Cashbook\CB04CFBAYUSD.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ZMB0000-VMFP01\ConcernNETData\Department%20work\Finance\Finance%20Relocated\BUDGETS\Budget%202013\Budget%202013\5.%20Workings\Overheads%202013%20Summary%20Budgets\Admin%20budget%20%20Summary%202013%20-%20SenangaOffic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Donor_Report_Details"/>
      <sheetName val="Donor Report_Budget Line"/>
      <sheetName val="Summ CCDON"/>
      <sheetName val="Summ DONMTH"/>
      <sheetName val="Summ DONCCMTH"/>
      <sheetName val="DonorSumm"/>
      <sheetName val="DONORS"/>
      <sheetName val="Query"/>
      <sheetName val="Cha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
          <cell r="A1" t="str">
            <v>TemplateID</v>
          </cell>
        </row>
        <row r="2">
          <cell r="E2" t="str">
            <v>2375</v>
          </cell>
          <cell r="H2" t="str">
            <v>XA080</v>
          </cell>
          <cell r="K2">
            <v>5.0999999999999996</v>
          </cell>
          <cell r="M2">
            <v>2008</v>
          </cell>
          <cell r="P2" t="str">
            <v>CU2-2375-001XA080</v>
          </cell>
          <cell r="Q2">
            <v>400</v>
          </cell>
        </row>
      </sheetData>
      <sheetData sheetId="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1) Tableau budgétaire 1"/>
      <sheetName val="2) Tableau budgétaire 2"/>
      <sheetName val="3) Notes d'explication"/>
      <sheetName val="4) Pour utilisation par PBSO"/>
      <sheetName val="5) Pour utilisation par MPTFO"/>
      <sheetName val="Sheet2"/>
    </sheetNames>
    <sheetDataSet>
      <sheetData sheetId="0"/>
      <sheetData sheetId="1">
        <row r="5">
          <cell r="D5" t="str">
            <v>Organisation recipiendiaire (budget en USD)</v>
          </cell>
        </row>
        <row r="16">
          <cell r="D16">
            <v>0</v>
          </cell>
          <cell r="E16">
            <v>0</v>
          </cell>
          <cell r="F16">
            <v>0</v>
          </cell>
        </row>
        <row r="26">
          <cell r="D26">
            <v>0</v>
          </cell>
          <cell r="E26">
            <v>0</v>
          </cell>
          <cell r="F26">
            <v>0</v>
          </cell>
        </row>
        <row r="36">
          <cell r="D36">
            <v>0</v>
          </cell>
          <cell r="E36">
            <v>0</v>
          </cell>
          <cell r="F36">
            <v>0</v>
          </cell>
        </row>
        <row r="46">
          <cell r="D46">
            <v>0</v>
          </cell>
          <cell r="E46">
            <v>0</v>
          </cell>
          <cell r="F46">
            <v>0</v>
          </cell>
        </row>
        <row r="58">
          <cell r="D58">
            <v>0</v>
          </cell>
          <cell r="E58">
            <v>0</v>
          </cell>
          <cell r="F58">
            <v>0</v>
          </cell>
        </row>
        <row r="68">
          <cell r="D68">
            <v>0</v>
          </cell>
          <cell r="E68">
            <v>0</v>
          </cell>
          <cell r="F68">
            <v>0</v>
          </cell>
        </row>
        <row r="78">
          <cell r="D78">
            <v>0</v>
          </cell>
          <cell r="E78">
            <v>0</v>
          </cell>
          <cell r="F78">
            <v>0</v>
          </cell>
        </row>
        <row r="88">
          <cell r="D88">
            <v>0</v>
          </cell>
          <cell r="E88">
            <v>0</v>
          </cell>
          <cell r="F88">
            <v>0</v>
          </cell>
        </row>
        <row r="100">
          <cell r="D100">
            <v>0</v>
          </cell>
          <cell r="E100">
            <v>0</v>
          </cell>
          <cell r="F100">
            <v>0</v>
          </cell>
        </row>
        <row r="110">
          <cell r="D110">
            <v>0</v>
          </cell>
          <cell r="E110">
            <v>0</v>
          </cell>
          <cell r="F110">
            <v>0</v>
          </cell>
        </row>
        <row r="120">
          <cell r="D120">
            <v>0</v>
          </cell>
          <cell r="E120">
            <v>0</v>
          </cell>
          <cell r="F120">
            <v>0</v>
          </cell>
        </row>
        <row r="130">
          <cell r="D130">
            <v>0</v>
          </cell>
          <cell r="E130">
            <v>0</v>
          </cell>
          <cell r="F130">
            <v>0</v>
          </cell>
        </row>
        <row r="142">
          <cell r="D142">
            <v>0</v>
          </cell>
          <cell r="E142">
            <v>0</v>
          </cell>
          <cell r="F142">
            <v>0</v>
          </cell>
        </row>
        <row r="152">
          <cell r="D152">
            <v>0</v>
          </cell>
          <cell r="E152">
            <v>0</v>
          </cell>
          <cell r="F152">
            <v>0</v>
          </cell>
        </row>
        <row r="162">
          <cell r="D162">
            <v>0</v>
          </cell>
          <cell r="E162">
            <v>0</v>
          </cell>
          <cell r="F162">
            <v>0</v>
          </cell>
        </row>
        <row r="172">
          <cell r="D172">
            <v>0</v>
          </cell>
          <cell r="E172">
            <v>0</v>
          </cell>
          <cell r="F172">
            <v>0</v>
          </cell>
        </row>
        <row r="180">
          <cell r="D180">
            <v>0</v>
          </cell>
          <cell r="E180">
            <v>0</v>
          </cell>
          <cell r="F180">
            <v>0</v>
          </cell>
        </row>
      </sheetData>
      <sheetData sheetId="2"/>
      <sheetData sheetId="3"/>
      <sheetData sheetId="4"/>
      <sheetData sheetId="5"/>
      <sheetData sheetId="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onore"/>
      <sheetName val="BU"/>
      <sheetName val="BOQ"/>
      <sheetName val="BoQ LL"/>
      <sheetName val="Sheet2"/>
      <sheetName val="Draft LL"/>
      <sheetName val="Staff nat"/>
      <sheetName val="Staff expat"/>
      <sheetName val="Staff costs"/>
    </sheetNames>
    <sheetDataSet>
      <sheetData sheetId="0">
        <row r="14">
          <cell r="D14" t="str">
            <v>1.2.6 Subvention AGR &amp; coaching</v>
          </cell>
        </row>
        <row r="16">
          <cell r="D16" t="str">
            <v>1.2.8 Mise en place de groupe d’épargne et de crédit communautaire</v>
          </cell>
        </row>
        <row r="18">
          <cell r="D18" t="str">
            <v>1.3.1 Mise à jour de l’analyse du conflit et monitoring régulier Cité Soleil, Bel air et Saint Martin</v>
          </cell>
        </row>
        <row r="19">
          <cell r="D19" t="str">
            <v>1.3.2 Consultation des acteurs engagés dans les conflits sur options de paix</v>
          </cell>
        </row>
        <row r="20">
          <cell r="D20" t="str">
            <v xml:space="preserve">1.3.3 Formation SONKE prévention VBG et protection des droits humains </v>
          </cell>
        </row>
        <row r="21">
          <cell r="D21" t="str">
            <v xml:space="preserve">1.3.4 Accompagnement des options de paix viables menées par les acteurs du conflit </v>
          </cell>
        </row>
        <row r="24">
          <cell r="D24" t="str">
            <v>2.1.1 Ciblage des OCBs et groupes de jeunes</v>
          </cell>
        </row>
        <row r="25">
          <cell r="D25" t="str">
            <v xml:space="preserve">2.1.2 Formation sur le leadership d’une nouvelle génération de leader </v>
          </cell>
        </row>
        <row r="26">
          <cell r="D26" t="str">
            <v>2.1.3 Structuration et renforcement de capacités d’action de 10 OCBs et 5 groupes de jeunes</v>
          </cell>
        </row>
        <row r="27">
          <cell r="D27" t="str">
            <v>2.1.4 Mise en réseau des OCBs et groupes de jeunes des différents quartiers</v>
          </cell>
        </row>
        <row r="28">
          <cell r="D28" t="str">
            <v>2.1.5 Facilitation consultation communautaire sur la vision du développement inclusif dans la paix</v>
          </cell>
        </row>
        <row r="29">
          <cell r="D29" t="str">
            <v>2.1.6 Co-financement d’initiatives d’OCBs et groupes de jeunes pour le développement inclusif dans la paix</v>
          </cell>
        </row>
        <row r="31">
          <cell r="D31" t="str">
            <v>2.2.1 Engagement et dialogue acteurs communautaires</v>
          </cell>
        </row>
        <row r="32">
          <cell r="D32" t="str">
            <v>2.2.2 Engagement et dialogue avec membres du secteur privé</v>
          </cell>
        </row>
        <row r="33">
          <cell r="D33" t="str">
            <v>2.2.3 Engagement et dialogue avec membres du secteur politique</v>
          </cell>
        </row>
        <row r="34">
          <cell r="D34" t="str">
            <v>2.2.4 Forums Communautaires sur les défis de développement avec participation des acteurs politiques</v>
          </cell>
        </row>
        <row r="35">
          <cell r="D35" t="str">
            <v>2.2.5 Dialogue multi acteurs sur vision pour la paix – définition feuille de route - une vision pour le développement inclusif dans la paix</v>
          </cell>
        </row>
        <row r="37">
          <cell r="D37" t="str">
            <v>2.3.1 Revue trimestrielle participative (jeunes et membres OCBs)</v>
          </cell>
        </row>
        <row r="38">
          <cell r="D38" t="str">
            <v>2.3.2 Promotion de la documentation et visibilité des initiatives de paix</v>
          </cell>
        </row>
        <row r="39">
          <cell r="D39" t="str">
            <v>2.3.3 Développement d’une base de données complète des initiatives de promotion de la paix et de ses acteurs</v>
          </cell>
        </row>
      </sheetData>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page"/>
      <sheetName val="Table of Contents"/>
      <sheetName val="A01"/>
      <sheetName val="A02"/>
      <sheetName val="A03"/>
      <sheetName val="A04"/>
      <sheetName val="A05"/>
      <sheetName val="A10"/>
      <sheetName val="A11"/>
      <sheetName val="A20"/>
      <sheetName val="B01"/>
      <sheetName val="B02"/>
      <sheetName val="B03"/>
      <sheetName val="B03.1"/>
      <sheetName val="B04"/>
      <sheetName val="B05"/>
      <sheetName val="B10"/>
      <sheetName val="B11"/>
      <sheetName val="B12"/>
      <sheetName val="B20"/>
      <sheetName val="B30"/>
      <sheetName val="C01"/>
      <sheetName val="C02"/>
      <sheetName val="C10"/>
      <sheetName val="C03"/>
      <sheetName val="D10"/>
      <sheetName val="D10a"/>
      <sheetName val="Checksheet"/>
    </sheetNames>
    <sheetDataSet>
      <sheetData sheetId="0"/>
      <sheetData sheetId="1">
        <row r="39">
          <cell r="D39">
            <v>1.17</v>
          </cell>
        </row>
        <row r="41">
          <cell r="D41">
            <v>1.1854</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Form R"/>
      <sheetName val="Form R1-Expenditure Summary"/>
      <sheetName val="Form R1-1-FX"/>
      <sheetName val="Form R1-2-TPT"/>
      <sheetName val="Form R1-3-INS"/>
      <sheetName val="Form R1-4-ADM"/>
      <sheetName val="Form R2-Programmes"/>
      <sheetName val="Form R2_Livelihood"/>
      <sheetName val="Form R2_Health"/>
      <sheetName val="Form R2_Basic Education"/>
      <sheetName val="Form R2_Integrated"/>
      <sheetName val="Form R2_Emergency"/>
      <sheetName val="Form R6"/>
      <sheetName val="Form R6-1"/>
      <sheetName val="Form R6-1-Cont"/>
      <sheetName val="Form R3 Funded_Exp"/>
      <sheetName val="Form R3a DonorContracts"/>
      <sheetName val="Form R4 Income"/>
      <sheetName val="Form R4a Mth_Income"/>
      <sheetName val="Form R5 Partners"/>
      <sheetName val="Form R6 CapEx"/>
      <sheetName val="Form R7"/>
      <sheetName val="Form R8- Consortiums"/>
      <sheetName val="Form R9 Checklist"/>
    </sheetNames>
    <sheetDataSet>
      <sheetData sheetId="0">
        <row r="14">
          <cell r="D14" t="str">
            <v>Budget Revision 1</v>
          </cell>
        </row>
        <row r="15">
          <cell r="D15">
            <v>2019</v>
          </cell>
        </row>
      </sheetData>
      <sheetData sheetId="1"/>
      <sheetData sheetId="2">
        <row r="6">
          <cell r="D6" t="str">
            <v>Afghanistan</v>
          </cell>
        </row>
      </sheetData>
      <sheetData sheetId="3">
        <row r="19">
          <cell r="D19">
            <v>75603.605263157893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page"/>
      <sheetName val="OSR_Title pag...426a84cc_PTP5K0"/>
      <sheetName val="Table of Contents"/>
      <sheetName val="A01"/>
      <sheetName val="OSR_Sheet1_28...760b7aae_8YZ07A"/>
      <sheetName val="A02"/>
      <sheetName val="A03"/>
      <sheetName val="OSR_1.2_2.1 (...a9e81418_1DR25J"/>
      <sheetName val="A04"/>
      <sheetName val="OSR_Sheet6_ce...cba0057c_JPVTKM"/>
      <sheetName val="A05"/>
      <sheetName val="OSR_Sheet7_e...87a602e6_1CLVCTH"/>
      <sheetName val="A10"/>
      <sheetName val="OSR_Sheet3_b...ff166c50_1QTPSB7"/>
      <sheetName val="A11"/>
      <sheetName val="OSR_Sheet4_a...ef227866_1M0ESN9"/>
      <sheetName val="A20"/>
      <sheetName val="OSR_4_894709...664e7f39_1PO4VXH"/>
      <sheetName val="B01"/>
      <sheetName val="OSR_Sheet133_...cc7de1bf_PPRWH1"/>
      <sheetName val="B02"/>
      <sheetName val="OSR_A2_cb1e6...99c403f1_197FQMY"/>
      <sheetName val="B03"/>
      <sheetName val="OSR_A3 (2)_f9...db3e40df_IG8622"/>
      <sheetName val="B03.1"/>
      <sheetName val="OSR_Sheet2_5...1dcf3880_1A67U45"/>
      <sheetName val="B04"/>
      <sheetName val="OSR_A03 (2)_9...53078d4e_2KU4VS"/>
      <sheetName val="B05"/>
      <sheetName val="OSR_B02 (2)_c...9705f6de_HTSKMY"/>
      <sheetName val="B10"/>
      <sheetName val="OSR_Sheet172_...4733f12d_CONVBX"/>
      <sheetName val="B11"/>
      <sheetName val="OSR_A4 (3)_81...47bc7133_5LNQUA"/>
      <sheetName val="B12"/>
      <sheetName val="OSR_A4 (2)_c...641acbd1_13OHBZD"/>
      <sheetName val="B20"/>
      <sheetName val="OSR_A5_b0f248...21afbb04_AC148P"/>
      <sheetName val="B30"/>
      <sheetName val="OSR_Sheet1_dc...e6cd47aaa_1E5JS"/>
      <sheetName val="C01"/>
      <sheetName val="OSR_Sheet1_b...a54d71e1_1AY4YJV"/>
      <sheetName val="C02"/>
      <sheetName val="OSR_Sheet15_...244e1ff6_1FCRKCL"/>
      <sheetName val="C10"/>
      <sheetName val="C03"/>
      <sheetName val="OSR_C03 (2)_4...bafbf532_79E77W"/>
      <sheetName val="D10"/>
      <sheetName val="Checksheet"/>
    </sheetNames>
    <sheetDataSet>
      <sheetData sheetId="0"/>
      <sheetData sheetId="1"/>
      <sheetData sheetId="2">
        <row r="39">
          <cell r="D39">
            <v>1</v>
          </cell>
        </row>
        <row r="40">
          <cell r="D40">
            <v>1</v>
          </cell>
        </row>
        <row r="42">
          <cell r="D42">
            <v>1</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ow r="4">
          <cell r="A4" t="str">
            <v>Donor Code</v>
          </cell>
          <cell r="B4" t="str">
            <v>Donor Name</v>
          </cell>
          <cell r="C4" t="str">
            <v>Start Date</v>
          </cell>
          <cell r="D4" t="str">
            <v>End Date</v>
          </cell>
          <cell r="E4" t="str">
            <v>Donor Contract Currency</v>
          </cell>
          <cell r="F4" t="str">
            <v>Total Contract Amount (Donor Contract)</v>
          </cell>
          <cell r="G4" t="str">
            <v>Contract Amount for Field</v>
          </cell>
          <cell r="H4" t="str">
            <v>HSC Per Contract</v>
          </cell>
          <cell r="I4" t="str">
            <v>("Credit") Total Income - Per Last Year Final FRP3</v>
          </cell>
          <cell r="J4" t="str">
            <v>"Debit"      Total Expenses - Per Last Year Final FRP3</v>
          </cell>
          <cell r="K4" t="str">
            <v>Total HCS- Per Last Year Final FRP3</v>
          </cell>
          <cell r="L4" t="str">
            <v>Opening Reserve before PYA - Per Last Year Final FRP3</v>
          </cell>
          <cell r="M4" t="str">
            <v>PYA Income
DR/(CR)</v>
          </cell>
          <cell r="N4" t="str">
            <v>PYA Expenses
DR/(CR)</v>
          </cell>
          <cell r="O4" t="str">
            <v>PYA HSC
DR/(CR)</v>
          </cell>
          <cell r="P4" t="str">
            <v>Calculated  Opening Reserve</v>
          </cell>
          <cell r="Q4" t="str">
            <v>Reported Expenses Donor Currency</v>
          </cell>
          <cell r="R4" t="str">
            <v>Reported Expenses Functional Currency</v>
          </cell>
          <cell r="S4" t="str">
            <v>Reported expenses RATE CHECK</v>
          </cell>
          <cell r="T4" t="str">
            <v>Opening Donor Contract Exchange Rate</v>
          </cell>
          <cell r="U4" t="str">
            <v>Avg Donor Contract Exchange Rate (unreported period)</v>
          </cell>
          <cell r="V4" t="str">
            <v>Closing Donor Contract Exchange Rate</v>
          </cell>
          <cell r="W4" t="str">
            <v>Contract Change</v>
          </cell>
          <cell r="X4" t="str">
            <v>Change Details</v>
          </cell>
        </row>
        <row r="5">
          <cell r="A5" t="str">
            <v>General Donations</v>
          </cell>
        </row>
        <row r="6">
          <cell r="A6" t="str">
            <v>GD001</v>
          </cell>
          <cell r="B6" t="str">
            <v>General Donations</v>
          </cell>
          <cell r="H6">
            <v>0</v>
          </cell>
          <cell r="L6">
            <v>0</v>
          </cell>
          <cell r="P6">
            <v>0</v>
          </cell>
          <cell r="S6">
            <v>0</v>
          </cell>
        </row>
        <row r="8">
          <cell r="A8" t="str">
            <v>Irish Government</v>
          </cell>
        </row>
        <row r="9">
          <cell r="H9">
            <v>0</v>
          </cell>
          <cell r="L9">
            <v>0</v>
          </cell>
          <cell r="P9">
            <v>0</v>
          </cell>
          <cell r="S9">
            <v>0</v>
          </cell>
        </row>
        <row r="10">
          <cell r="H10">
            <v>0</v>
          </cell>
          <cell r="L10">
            <v>0</v>
          </cell>
          <cell r="P10">
            <v>0</v>
          </cell>
          <cell r="S10">
            <v>0</v>
          </cell>
        </row>
        <row r="11">
          <cell r="H11">
            <v>0</v>
          </cell>
          <cell r="L11">
            <v>0</v>
          </cell>
          <cell r="P11">
            <v>0</v>
          </cell>
          <cell r="S11">
            <v>0</v>
          </cell>
        </row>
        <row r="12">
          <cell r="H12">
            <v>0</v>
          </cell>
          <cell r="L12">
            <v>0</v>
          </cell>
          <cell r="P12">
            <v>0</v>
          </cell>
          <cell r="S12">
            <v>0</v>
          </cell>
        </row>
        <row r="13">
          <cell r="H13">
            <v>0</v>
          </cell>
          <cell r="L13">
            <v>0</v>
          </cell>
          <cell r="P13">
            <v>0</v>
          </cell>
          <cell r="S13">
            <v>0</v>
          </cell>
        </row>
        <row r="14">
          <cell r="H14">
            <v>0</v>
          </cell>
          <cell r="L14">
            <v>0</v>
          </cell>
          <cell r="P14">
            <v>0</v>
          </cell>
          <cell r="S14">
            <v>0</v>
          </cell>
        </row>
        <row r="15">
          <cell r="H15">
            <v>0</v>
          </cell>
          <cell r="L15">
            <v>0</v>
          </cell>
          <cell r="P15">
            <v>0</v>
          </cell>
          <cell r="S15">
            <v>0</v>
          </cell>
        </row>
        <row r="16">
          <cell r="H16">
            <v>0</v>
          </cell>
          <cell r="L16">
            <v>0</v>
          </cell>
          <cell r="P16">
            <v>0</v>
          </cell>
          <cell r="S16">
            <v>0</v>
          </cell>
        </row>
        <row r="17">
          <cell r="H17">
            <v>0</v>
          </cell>
          <cell r="L17">
            <v>0</v>
          </cell>
          <cell r="P17">
            <v>0</v>
          </cell>
          <cell r="S17">
            <v>0</v>
          </cell>
        </row>
        <row r="18">
          <cell r="H18">
            <v>0</v>
          </cell>
          <cell r="L18">
            <v>0</v>
          </cell>
          <cell r="P18">
            <v>0</v>
          </cell>
          <cell r="S18">
            <v>0</v>
          </cell>
        </row>
        <row r="19">
          <cell r="H19">
            <v>0</v>
          </cell>
          <cell r="L19">
            <v>0</v>
          </cell>
          <cell r="P19">
            <v>0</v>
          </cell>
          <cell r="S19">
            <v>0</v>
          </cell>
        </row>
        <row r="20">
          <cell r="H20">
            <v>0</v>
          </cell>
          <cell r="L20">
            <v>0</v>
          </cell>
          <cell r="P20">
            <v>0</v>
          </cell>
          <cell r="S20">
            <v>0</v>
          </cell>
        </row>
        <row r="21">
          <cell r="H21">
            <v>0</v>
          </cell>
          <cell r="L21">
            <v>0</v>
          </cell>
          <cell r="P21">
            <v>0</v>
          </cell>
          <cell r="S21">
            <v>0</v>
          </cell>
        </row>
        <row r="23">
          <cell r="A23" t="str">
            <v>British Government</v>
          </cell>
        </row>
        <row r="24">
          <cell r="H24">
            <v>0</v>
          </cell>
          <cell r="L24">
            <v>0</v>
          </cell>
          <cell r="P24">
            <v>0</v>
          </cell>
          <cell r="S24">
            <v>0</v>
          </cell>
        </row>
        <row r="25">
          <cell r="H25">
            <v>0</v>
          </cell>
          <cell r="L25">
            <v>0</v>
          </cell>
          <cell r="P25">
            <v>0</v>
          </cell>
          <cell r="S25">
            <v>0</v>
          </cell>
        </row>
        <row r="26">
          <cell r="H26">
            <v>0</v>
          </cell>
          <cell r="L26">
            <v>0</v>
          </cell>
          <cell r="P26">
            <v>0</v>
          </cell>
          <cell r="S26">
            <v>0</v>
          </cell>
        </row>
        <row r="27">
          <cell r="H27">
            <v>0</v>
          </cell>
          <cell r="L27">
            <v>0</v>
          </cell>
          <cell r="P27">
            <v>0</v>
          </cell>
          <cell r="S27">
            <v>0</v>
          </cell>
        </row>
        <row r="28">
          <cell r="H28">
            <v>0</v>
          </cell>
          <cell r="L28">
            <v>0</v>
          </cell>
          <cell r="P28">
            <v>0</v>
          </cell>
          <cell r="S28">
            <v>0</v>
          </cell>
        </row>
        <row r="29">
          <cell r="H29">
            <v>0</v>
          </cell>
          <cell r="L29">
            <v>0</v>
          </cell>
          <cell r="P29">
            <v>0</v>
          </cell>
          <cell r="S29">
            <v>0</v>
          </cell>
        </row>
        <row r="30">
          <cell r="H30">
            <v>0</v>
          </cell>
          <cell r="L30">
            <v>0</v>
          </cell>
          <cell r="P30">
            <v>0</v>
          </cell>
          <cell r="S30">
            <v>0</v>
          </cell>
        </row>
        <row r="31">
          <cell r="H31">
            <v>0</v>
          </cell>
          <cell r="L31">
            <v>0</v>
          </cell>
          <cell r="P31">
            <v>0</v>
          </cell>
          <cell r="S31">
            <v>0</v>
          </cell>
        </row>
        <row r="32">
          <cell r="H32">
            <v>0</v>
          </cell>
          <cell r="L32">
            <v>0</v>
          </cell>
          <cell r="P32">
            <v>0</v>
          </cell>
          <cell r="S32">
            <v>0</v>
          </cell>
        </row>
        <row r="33">
          <cell r="H33">
            <v>0</v>
          </cell>
          <cell r="L33">
            <v>0</v>
          </cell>
          <cell r="P33">
            <v>0</v>
          </cell>
          <cell r="S33">
            <v>0</v>
          </cell>
        </row>
        <row r="34">
          <cell r="H34">
            <v>0</v>
          </cell>
          <cell r="L34">
            <v>0</v>
          </cell>
          <cell r="P34">
            <v>0</v>
          </cell>
          <cell r="S34">
            <v>0</v>
          </cell>
        </row>
        <row r="35">
          <cell r="H35">
            <v>0</v>
          </cell>
          <cell r="L35">
            <v>0</v>
          </cell>
          <cell r="P35">
            <v>0</v>
          </cell>
          <cell r="S35">
            <v>0</v>
          </cell>
        </row>
        <row r="36">
          <cell r="H36">
            <v>0</v>
          </cell>
          <cell r="L36">
            <v>0</v>
          </cell>
          <cell r="P36">
            <v>0</v>
          </cell>
          <cell r="S36">
            <v>0</v>
          </cell>
        </row>
        <row r="37">
          <cell r="H37">
            <v>0</v>
          </cell>
          <cell r="L37">
            <v>0</v>
          </cell>
          <cell r="P37">
            <v>0</v>
          </cell>
          <cell r="S37">
            <v>0</v>
          </cell>
        </row>
        <row r="38">
          <cell r="H38">
            <v>0</v>
          </cell>
          <cell r="L38">
            <v>0</v>
          </cell>
          <cell r="P38">
            <v>0</v>
          </cell>
          <cell r="S38">
            <v>0</v>
          </cell>
        </row>
        <row r="39">
          <cell r="H39">
            <v>0</v>
          </cell>
          <cell r="L39">
            <v>0</v>
          </cell>
          <cell r="P39">
            <v>0</v>
          </cell>
          <cell r="S39">
            <v>0</v>
          </cell>
        </row>
        <row r="41">
          <cell r="A41" t="str">
            <v xml:space="preserve">European Union </v>
          </cell>
        </row>
        <row r="42">
          <cell r="H42">
            <v>0</v>
          </cell>
          <cell r="L42">
            <v>0</v>
          </cell>
          <cell r="P42">
            <v>0</v>
          </cell>
          <cell r="S42">
            <v>0</v>
          </cell>
        </row>
        <row r="43">
          <cell r="H43">
            <v>0</v>
          </cell>
          <cell r="L43">
            <v>0</v>
          </cell>
          <cell r="P43">
            <v>0</v>
          </cell>
          <cell r="S43">
            <v>0</v>
          </cell>
        </row>
        <row r="44">
          <cell r="H44">
            <v>0</v>
          </cell>
          <cell r="L44">
            <v>0</v>
          </cell>
          <cell r="P44">
            <v>0</v>
          </cell>
          <cell r="S44">
            <v>0</v>
          </cell>
        </row>
        <row r="45">
          <cell r="H45">
            <v>0</v>
          </cell>
          <cell r="L45">
            <v>0</v>
          </cell>
          <cell r="P45">
            <v>0</v>
          </cell>
          <cell r="S45">
            <v>0</v>
          </cell>
        </row>
        <row r="46">
          <cell r="H46">
            <v>0</v>
          </cell>
          <cell r="L46">
            <v>0</v>
          </cell>
          <cell r="P46">
            <v>0</v>
          </cell>
          <cell r="S46">
            <v>0</v>
          </cell>
        </row>
        <row r="47">
          <cell r="H47">
            <v>0</v>
          </cell>
          <cell r="L47">
            <v>0</v>
          </cell>
          <cell r="P47">
            <v>0</v>
          </cell>
          <cell r="S47">
            <v>0</v>
          </cell>
        </row>
        <row r="48">
          <cell r="H48">
            <v>0</v>
          </cell>
          <cell r="L48">
            <v>0</v>
          </cell>
          <cell r="P48">
            <v>0</v>
          </cell>
          <cell r="S48">
            <v>0</v>
          </cell>
        </row>
        <row r="49">
          <cell r="H49">
            <v>0</v>
          </cell>
          <cell r="L49">
            <v>0</v>
          </cell>
          <cell r="P49">
            <v>0</v>
          </cell>
          <cell r="S49">
            <v>0</v>
          </cell>
        </row>
        <row r="50">
          <cell r="H50">
            <v>0</v>
          </cell>
          <cell r="L50">
            <v>0</v>
          </cell>
          <cell r="P50">
            <v>0</v>
          </cell>
          <cell r="S50">
            <v>0</v>
          </cell>
        </row>
        <row r="51">
          <cell r="H51">
            <v>0</v>
          </cell>
          <cell r="L51">
            <v>0</v>
          </cell>
          <cell r="P51">
            <v>0</v>
          </cell>
          <cell r="S51">
            <v>0</v>
          </cell>
        </row>
        <row r="52">
          <cell r="H52">
            <v>0</v>
          </cell>
          <cell r="L52">
            <v>0</v>
          </cell>
          <cell r="P52">
            <v>0</v>
          </cell>
          <cell r="S52">
            <v>0</v>
          </cell>
        </row>
        <row r="53">
          <cell r="H53">
            <v>0</v>
          </cell>
          <cell r="L53">
            <v>0</v>
          </cell>
          <cell r="P53">
            <v>0</v>
          </cell>
          <cell r="S53">
            <v>0</v>
          </cell>
        </row>
        <row r="54">
          <cell r="H54">
            <v>0</v>
          </cell>
          <cell r="L54">
            <v>0</v>
          </cell>
          <cell r="P54">
            <v>0</v>
          </cell>
          <cell r="S54">
            <v>0</v>
          </cell>
        </row>
        <row r="55">
          <cell r="H55">
            <v>0</v>
          </cell>
          <cell r="L55">
            <v>0</v>
          </cell>
          <cell r="P55">
            <v>0</v>
          </cell>
          <cell r="S55">
            <v>0</v>
          </cell>
        </row>
        <row r="56">
          <cell r="H56">
            <v>0</v>
          </cell>
          <cell r="L56">
            <v>0</v>
          </cell>
          <cell r="P56">
            <v>0</v>
          </cell>
          <cell r="S56">
            <v>0</v>
          </cell>
        </row>
        <row r="57">
          <cell r="H57">
            <v>0</v>
          </cell>
          <cell r="L57">
            <v>0</v>
          </cell>
          <cell r="P57">
            <v>0</v>
          </cell>
          <cell r="S57">
            <v>0</v>
          </cell>
        </row>
        <row r="58">
          <cell r="A58" t="str">
            <v>ECHO</v>
          </cell>
        </row>
        <row r="59">
          <cell r="H59">
            <v>0</v>
          </cell>
          <cell r="L59">
            <v>0</v>
          </cell>
          <cell r="P59">
            <v>0</v>
          </cell>
          <cell r="S59">
            <v>0</v>
          </cell>
        </row>
        <row r="60">
          <cell r="H60">
            <v>0</v>
          </cell>
          <cell r="L60">
            <v>0</v>
          </cell>
          <cell r="P60">
            <v>0</v>
          </cell>
          <cell r="S60">
            <v>0</v>
          </cell>
        </row>
        <row r="61">
          <cell r="H61">
            <v>0</v>
          </cell>
          <cell r="L61">
            <v>0</v>
          </cell>
          <cell r="P61">
            <v>0</v>
          </cell>
          <cell r="S61">
            <v>0</v>
          </cell>
        </row>
        <row r="62">
          <cell r="H62">
            <v>0</v>
          </cell>
          <cell r="L62">
            <v>0</v>
          </cell>
          <cell r="P62">
            <v>0</v>
          </cell>
          <cell r="S62">
            <v>0</v>
          </cell>
        </row>
        <row r="63">
          <cell r="H63">
            <v>0</v>
          </cell>
          <cell r="L63">
            <v>0</v>
          </cell>
          <cell r="P63">
            <v>0</v>
          </cell>
          <cell r="S63">
            <v>0</v>
          </cell>
        </row>
        <row r="64">
          <cell r="H64">
            <v>0</v>
          </cell>
          <cell r="L64">
            <v>0</v>
          </cell>
          <cell r="P64">
            <v>0</v>
          </cell>
          <cell r="S64">
            <v>0</v>
          </cell>
        </row>
        <row r="65">
          <cell r="H65">
            <v>0</v>
          </cell>
          <cell r="L65">
            <v>0</v>
          </cell>
          <cell r="P65">
            <v>0</v>
          </cell>
          <cell r="S65">
            <v>0</v>
          </cell>
        </row>
        <row r="66">
          <cell r="H66">
            <v>0</v>
          </cell>
          <cell r="L66">
            <v>0</v>
          </cell>
          <cell r="P66">
            <v>0</v>
          </cell>
          <cell r="S66">
            <v>0</v>
          </cell>
        </row>
        <row r="67">
          <cell r="H67">
            <v>0</v>
          </cell>
          <cell r="L67">
            <v>0</v>
          </cell>
          <cell r="P67">
            <v>0</v>
          </cell>
          <cell r="S67">
            <v>0</v>
          </cell>
        </row>
        <row r="68">
          <cell r="H68">
            <v>0</v>
          </cell>
          <cell r="L68">
            <v>0</v>
          </cell>
          <cell r="P68">
            <v>0</v>
          </cell>
          <cell r="S68">
            <v>0</v>
          </cell>
        </row>
        <row r="69">
          <cell r="H69">
            <v>0</v>
          </cell>
          <cell r="L69">
            <v>0</v>
          </cell>
          <cell r="P69">
            <v>0</v>
          </cell>
          <cell r="S69">
            <v>0</v>
          </cell>
        </row>
        <row r="70">
          <cell r="H70">
            <v>0</v>
          </cell>
          <cell r="L70">
            <v>0</v>
          </cell>
          <cell r="P70">
            <v>0</v>
          </cell>
          <cell r="S70">
            <v>0</v>
          </cell>
        </row>
        <row r="71">
          <cell r="H71">
            <v>0</v>
          </cell>
          <cell r="L71">
            <v>0</v>
          </cell>
          <cell r="P71">
            <v>0</v>
          </cell>
          <cell r="S71">
            <v>0</v>
          </cell>
        </row>
        <row r="72">
          <cell r="H72">
            <v>0</v>
          </cell>
          <cell r="L72">
            <v>0</v>
          </cell>
          <cell r="P72">
            <v>0</v>
          </cell>
          <cell r="S72">
            <v>0</v>
          </cell>
        </row>
        <row r="73">
          <cell r="H73">
            <v>0</v>
          </cell>
          <cell r="L73">
            <v>0</v>
          </cell>
          <cell r="P73">
            <v>0</v>
          </cell>
          <cell r="S73">
            <v>0</v>
          </cell>
        </row>
        <row r="74">
          <cell r="H74">
            <v>0</v>
          </cell>
          <cell r="L74">
            <v>0</v>
          </cell>
          <cell r="P74">
            <v>0</v>
          </cell>
          <cell r="S74">
            <v>0</v>
          </cell>
        </row>
        <row r="75">
          <cell r="A75" t="str">
            <v>USAID</v>
          </cell>
        </row>
        <row r="76">
          <cell r="H76">
            <v>0</v>
          </cell>
          <cell r="L76">
            <v>0</v>
          </cell>
          <cell r="P76">
            <v>0</v>
          </cell>
          <cell r="S76">
            <v>0</v>
          </cell>
        </row>
        <row r="77">
          <cell r="H77">
            <v>0</v>
          </cell>
          <cell r="L77">
            <v>0</v>
          </cell>
          <cell r="P77">
            <v>0</v>
          </cell>
          <cell r="S77">
            <v>0</v>
          </cell>
        </row>
        <row r="78">
          <cell r="H78">
            <v>0</v>
          </cell>
          <cell r="L78">
            <v>0</v>
          </cell>
          <cell r="P78">
            <v>0</v>
          </cell>
          <cell r="S78">
            <v>0</v>
          </cell>
        </row>
        <row r="79">
          <cell r="H79">
            <v>0</v>
          </cell>
          <cell r="L79">
            <v>0</v>
          </cell>
          <cell r="P79">
            <v>0</v>
          </cell>
          <cell r="S79">
            <v>0</v>
          </cell>
        </row>
        <row r="80">
          <cell r="H80">
            <v>0</v>
          </cell>
          <cell r="L80">
            <v>0</v>
          </cell>
          <cell r="P80">
            <v>0</v>
          </cell>
          <cell r="S80">
            <v>0</v>
          </cell>
        </row>
        <row r="81">
          <cell r="H81">
            <v>0</v>
          </cell>
          <cell r="L81">
            <v>0</v>
          </cell>
          <cell r="P81">
            <v>0</v>
          </cell>
          <cell r="S81">
            <v>0</v>
          </cell>
        </row>
        <row r="82">
          <cell r="H82">
            <v>0</v>
          </cell>
          <cell r="L82">
            <v>0</v>
          </cell>
          <cell r="P82">
            <v>0</v>
          </cell>
          <cell r="S82">
            <v>0</v>
          </cell>
        </row>
        <row r="83">
          <cell r="H83">
            <v>0</v>
          </cell>
          <cell r="L83">
            <v>0</v>
          </cell>
          <cell r="P83">
            <v>0</v>
          </cell>
          <cell r="S83">
            <v>0</v>
          </cell>
        </row>
        <row r="84">
          <cell r="H84">
            <v>0</v>
          </cell>
          <cell r="L84">
            <v>0</v>
          </cell>
          <cell r="P84">
            <v>0</v>
          </cell>
          <cell r="S84">
            <v>0</v>
          </cell>
        </row>
        <row r="85">
          <cell r="H85">
            <v>0</v>
          </cell>
          <cell r="L85">
            <v>0</v>
          </cell>
          <cell r="P85">
            <v>0</v>
          </cell>
          <cell r="S85">
            <v>0</v>
          </cell>
        </row>
        <row r="86">
          <cell r="H86">
            <v>0</v>
          </cell>
          <cell r="L86">
            <v>0</v>
          </cell>
          <cell r="P86">
            <v>0</v>
          </cell>
          <cell r="S86">
            <v>0</v>
          </cell>
        </row>
        <row r="87">
          <cell r="H87">
            <v>0</v>
          </cell>
          <cell r="L87">
            <v>0</v>
          </cell>
          <cell r="P87">
            <v>0</v>
          </cell>
          <cell r="S87">
            <v>0</v>
          </cell>
        </row>
        <row r="88">
          <cell r="H88">
            <v>0</v>
          </cell>
          <cell r="L88">
            <v>0</v>
          </cell>
          <cell r="P88">
            <v>0</v>
          </cell>
          <cell r="S88">
            <v>0</v>
          </cell>
        </row>
        <row r="89">
          <cell r="H89">
            <v>0</v>
          </cell>
          <cell r="L89">
            <v>0</v>
          </cell>
          <cell r="P89">
            <v>0</v>
          </cell>
          <cell r="S89">
            <v>0</v>
          </cell>
        </row>
        <row r="90">
          <cell r="H90">
            <v>0</v>
          </cell>
          <cell r="L90">
            <v>0</v>
          </cell>
          <cell r="P90">
            <v>0</v>
          </cell>
          <cell r="S90">
            <v>0</v>
          </cell>
        </row>
        <row r="91">
          <cell r="H91">
            <v>0</v>
          </cell>
          <cell r="L91">
            <v>0</v>
          </cell>
          <cell r="P91">
            <v>0</v>
          </cell>
          <cell r="S91">
            <v>0</v>
          </cell>
        </row>
        <row r="92">
          <cell r="A92" t="str">
            <v>Concern USA</v>
          </cell>
        </row>
        <row r="93">
          <cell r="H93">
            <v>0</v>
          </cell>
          <cell r="L93">
            <v>0</v>
          </cell>
          <cell r="P93">
            <v>0</v>
          </cell>
          <cell r="S93">
            <v>0</v>
          </cell>
        </row>
        <row r="94">
          <cell r="H94">
            <v>0</v>
          </cell>
          <cell r="L94">
            <v>0</v>
          </cell>
          <cell r="P94">
            <v>0</v>
          </cell>
          <cell r="S94">
            <v>0</v>
          </cell>
        </row>
        <row r="95">
          <cell r="H95">
            <v>0</v>
          </cell>
          <cell r="L95">
            <v>0</v>
          </cell>
          <cell r="P95">
            <v>0</v>
          </cell>
          <cell r="S95">
            <v>0</v>
          </cell>
        </row>
        <row r="96">
          <cell r="H96">
            <v>0</v>
          </cell>
          <cell r="L96">
            <v>0</v>
          </cell>
          <cell r="P96">
            <v>0</v>
          </cell>
          <cell r="S96">
            <v>0</v>
          </cell>
        </row>
        <row r="97">
          <cell r="H97">
            <v>0</v>
          </cell>
          <cell r="L97">
            <v>0</v>
          </cell>
          <cell r="P97">
            <v>0</v>
          </cell>
          <cell r="S97">
            <v>0</v>
          </cell>
        </row>
        <row r="98">
          <cell r="H98">
            <v>0</v>
          </cell>
          <cell r="L98">
            <v>0</v>
          </cell>
          <cell r="P98">
            <v>0</v>
          </cell>
          <cell r="S98">
            <v>0</v>
          </cell>
        </row>
        <row r="99">
          <cell r="H99">
            <v>0</v>
          </cell>
          <cell r="L99">
            <v>0</v>
          </cell>
          <cell r="P99">
            <v>0</v>
          </cell>
          <cell r="S99">
            <v>0</v>
          </cell>
        </row>
        <row r="100">
          <cell r="H100">
            <v>0</v>
          </cell>
          <cell r="L100">
            <v>0</v>
          </cell>
          <cell r="P100">
            <v>0</v>
          </cell>
          <cell r="S100">
            <v>0</v>
          </cell>
        </row>
        <row r="101">
          <cell r="H101">
            <v>0</v>
          </cell>
          <cell r="L101">
            <v>0</v>
          </cell>
          <cell r="P101">
            <v>0</v>
          </cell>
          <cell r="S101">
            <v>0</v>
          </cell>
        </row>
        <row r="102">
          <cell r="H102">
            <v>0</v>
          </cell>
          <cell r="L102">
            <v>0</v>
          </cell>
          <cell r="P102">
            <v>0</v>
          </cell>
          <cell r="S102">
            <v>0</v>
          </cell>
        </row>
        <row r="103">
          <cell r="H103">
            <v>0</v>
          </cell>
          <cell r="L103">
            <v>0</v>
          </cell>
          <cell r="P103">
            <v>0</v>
          </cell>
          <cell r="S103">
            <v>0</v>
          </cell>
        </row>
        <row r="104">
          <cell r="H104">
            <v>0</v>
          </cell>
          <cell r="L104">
            <v>0</v>
          </cell>
          <cell r="P104">
            <v>0</v>
          </cell>
          <cell r="S104">
            <v>0</v>
          </cell>
        </row>
        <row r="105">
          <cell r="A105" t="str">
            <v>UN Donors</v>
          </cell>
        </row>
        <row r="106">
          <cell r="H106">
            <v>0</v>
          </cell>
          <cell r="L106">
            <v>0</v>
          </cell>
          <cell r="P106">
            <v>0</v>
          </cell>
          <cell r="S106">
            <v>0</v>
          </cell>
        </row>
        <row r="107">
          <cell r="H107">
            <v>0</v>
          </cell>
          <cell r="L107">
            <v>0</v>
          </cell>
          <cell r="P107">
            <v>0</v>
          </cell>
          <cell r="S107">
            <v>0</v>
          </cell>
        </row>
        <row r="108">
          <cell r="H108">
            <v>0</v>
          </cell>
          <cell r="L108">
            <v>0</v>
          </cell>
          <cell r="P108">
            <v>0</v>
          </cell>
          <cell r="S108">
            <v>0</v>
          </cell>
        </row>
        <row r="109">
          <cell r="H109">
            <v>0</v>
          </cell>
          <cell r="L109">
            <v>0</v>
          </cell>
          <cell r="P109">
            <v>0</v>
          </cell>
          <cell r="S109">
            <v>0</v>
          </cell>
        </row>
        <row r="110">
          <cell r="H110">
            <v>0</v>
          </cell>
          <cell r="L110">
            <v>0</v>
          </cell>
          <cell r="P110">
            <v>0</v>
          </cell>
          <cell r="S110">
            <v>0</v>
          </cell>
        </row>
        <row r="111">
          <cell r="H111">
            <v>0</v>
          </cell>
          <cell r="L111">
            <v>0</v>
          </cell>
          <cell r="P111">
            <v>0</v>
          </cell>
          <cell r="S111">
            <v>0</v>
          </cell>
        </row>
        <row r="112">
          <cell r="H112">
            <v>0</v>
          </cell>
          <cell r="L112">
            <v>0</v>
          </cell>
          <cell r="P112">
            <v>0</v>
          </cell>
          <cell r="S112">
            <v>0</v>
          </cell>
        </row>
        <row r="113">
          <cell r="H113">
            <v>0</v>
          </cell>
          <cell r="L113">
            <v>0</v>
          </cell>
          <cell r="P113">
            <v>0</v>
          </cell>
          <cell r="S113">
            <v>0</v>
          </cell>
        </row>
        <row r="114">
          <cell r="H114">
            <v>0</v>
          </cell>
          <cell r="L114">
            <v>0</v>
          </cell>
          <cell r="P114">
            <v>0</v>
          </cell>
          <cell r="S114">
            <v>0</v>
          </cell>
        </row>
        <row r="115">
          <cell r="H115">
            <v>0</v>
          </cell>
          <cell r="L115">
            <v>0</v>
          </cell>
          <cell r="P115">
            <v>0</v>
          </cell>
          <cell r="S115">
            <v>0</v>
          </cell>
        </row>
        <row r="116">
          <cell r="H116">
            <v>0</v>
          </cell>
          <cell r="L116">
            <v>0</v>
          </cell>
          <cell r="P116">
            <v>0</v>
          </cell>
          <cell r="S116">
            <v>0</v>
          </cell>
        </row>
        <row r="117">
          <cell r="H117">
            <v>0</v>
          </cell>
          <cell r="L117">
            <v>0</v>
          </cell>
          <cell r="P117">
            <v>0</v>
          </cell>
          <cell r="S117">
            <v>0</v>
          </cell>
        </row>
        <row r="118">
          <cell r="H118">
            <v>0</v>
          </cell>
          <cell r="L118">
            <v>0</v>
          </cell>
          <cell r="P118">
            <v>0</v>
          </cell>
          <cell r="S118">
            <v>0</v>
          </cell>
        </row>
        <row r="119">
          <cell r="H119">
            <v>0</v>
          </cell>
          <cell r="L119">
            <v>0</v>
          </cell>
          <cell r="P119">
            <v>0</v>
          </cell>
          <cell r="S119">
            <v>0</v>
          </cell>
        </row>
        <row r="120">
          <cell r="H120">
            <v>0</v>
          </cell>
          <cell r="L120">
            <v>0</v>
          </cell>
          <cell r="P120">
            <v>0</v>
          </cell>
          <cell r="S120">
            <v>0</v>
          </cell>
        </row>
        <row r="121">
          <cell r="H121">
            <v>0</v>
          </cell>
          <cell r="L121">
            <v>0</v>
          </cell>
          <cell r="P121">
            <v>0</v>
          </cell>
          <cell r="S121">
            <v>0</v>
          </cell>
        </row>
        <row r="122">
          <cell r="A122" t="str">
            <v>DEC</v>
          </cell>
        </row>
        <row r="123">
          <cell r="H123">
            <v>0</v>
          </cell>
          <cell r="L123">
            <v>0</v>
          </cell>
          <cell r="P123">
            <v>0</v>
          </cell>
          <cell r="S123">
            <v>0</v>
          </cell>
        </row>
        <row r="124">
          <cell r="H124">
            <v>0</v>
          </cell>
          <cell r="L124">
            <v>0</v>
          </cell>
          <cell r="P124">
            <v>0</v>
          </cell>
          <cell r="S124">
            <v>0</v>
          </cell>
        </row>
        <row r="125">
          <cell r="H125">
            <v>0</v>
          </cell>
          <cell r="L125">
            <v>0</v>
          </cell>
          <cell r="P125">
            <v>0</v>
          </cell>
          <cell r="S125">
            <v>0</v>
          </cell>
        </row>
        <row r="126">
          <cell r="H126">
            <v>0</v>
          </cell>
          <cell r="L126">
            <v>0</v>
          </cell>
          <cell r="P126">
            <v>0</v>
          </cell>
          <cell r="S126">
            <v>0</v>
          </cell>
        </row>
        <row r="127">
          <cell r="H127">
            <v>0</v>
          </cell>
          <cell r="L127">
            <v>0</v>
          </cell>
          <cell r="P127">
            <v>0</v>
          </cell>
          <cell r="S127">
            <v>0</v>
          </cell>
        </row>
        <row r="128">
          <cell r="H128">
            <v>0</v>
          </cell>
          <cell r="L128">
            <v>0</v>
          </cell>
          <cell r="P128">
            <v>0</v>
          </cell>
          <cell r="S128">
            <v>0</v>
          </cell>
        </row>
        <row r="129">
          <cell r="H129">
            <v>0</v>
          </cell>
          <cell r="L129">
            <v>0</v>
          </cell>
          <cell r="P129">
            <v>0</v>
          </cell>
          <cell r="S129">
            <v>0</v>
          </cell>
        </row>
        <row r="130">
          <cell r="H130">
            <v>0</v>
          </cell>
          <cell r="L130">
            <v>0</v>
          </cell>
          <cell r="P130">
            <v>0</v>
          </cell>
          <cell r="S130">
            <v>0</v>
          </cell>
        </row>
        <row r="131">
          <cell r="H131">
            <v>0</v>
          </cell>
          <cell r="L131">
            <v>0</v>
          </cell>
          <cell r="P131">
            <v>0</v>
          </cell>
          <cell r="S131">
            <v>0</v>
          </cell>
        </row>
        <row r="132">
          <cell r="H132">
            <v>0</v>
          </cell>
          <cell r="L132">
            <v>0</v>
          </cell>
          <cell r="P132">
            <v>0</v>
          </cell>
          <cell r="S132">
            <v>0</v>
          </cell>
        </row>
        <row r="133">
          <cell r="H133">
            <v>0</v>
          </cell>
          <cell r="L133">
            <v>0</v>
          </cell>
          <cell r="P133">
            <v>0</v>
          </cell>
          <cell r="S133">
            <v>0</v>
          </cell>
        </row>
        <row r="134">
          <cell r="H134">
            <v>0</v>
          </cell>
          <cell r="L134">
            <v>0</v>
          </cell>
          <cell r="P134">
            <v>0</v>
          </cell>
          <cell r="S134">
            <v>0</v>
          </cell>
        </row>
        <row r="135">
          <cell r="H135">
            <v>0</v>
          </cell>
          <cell r="L135">
            <v>0</v>
          </cell>
          <cell r="P135">
            <v>0</v>
          </cell>
          <cell r="S135">
            <v>0</v>
          </cell>
        </row>
        <row r="136">
          <cell r="H136">
            <v>0</v>
          </cell>
          <cell r="L136">
            <v>0</v>
          </cell>
          <cell r="P136">
            <v>0</v>
          </cell>
          <cell r="S136">
            <v>0</v>
          </cell>
        </row>
        <row r="137">
          <cell r="H137">
            <v>0</v>
          </cell>
          <cell r="L137">
            <v>0</v>
          </cell>
          <cell r="P137">
            <v>0</v>
          </cell>
          <cell r="S137">
            <v>0</v>
          </cell>
        </row>
        <row r="138">
          <cell r="H138">
            <v>0</v>
          </cell>
          <cell r="L138">
            <v>0</v>
          </cell>
          <cell r="P138">
            <v>0</v>
          </cell>
          <cell r="S138">
            <v>0</v>
          </cell>
        </row>
        <row r="139">
          <cell r="A139" t="str">
            <v>Other Government</v>
          </cell>
        </row>
        <row r="140">
          <cell r="H140">
            <v>0</v>
          </cell>
          <cell r="L140">
            <v>0</v>
          </cell>
          <cell r="P140">
            <v>0</v>
          </cell>
          <cell r="S140">
            <v>0</v>
          </cell>
        </row>
        <row r="141">
          <cell r="H141">
            <v>0</v>
          </cell>
          <cell r="L141">
            <v>0</v>
          </cell>
          <cell r="P141">
            <v>0</v>
          </cell>
          <cell r="S141">
            <v>0</v>
          </cell>
        </row>
        <row r="142">
          <cell r="H142">
            <v>0</v>
          </cell>
          <cell r="L142">
            <v>0</v>
          </cell>
          <cell r="P142">
            <v>0</v>
          </cell>
          <cell r="S142">
            <v>0</v>
          </cell>
        </row>
        <row r="143">
          <cell r="H143">
            <v>0</v>
          </cell>
          <cell r="L143">
            <v>0</v>
          </cell>
          <cell r="P143">
            <v>0</v>
          </cell>
          <cell r="S143">
            <v>0</v>
          </cell>
        </row>
        <row r="144">
          <cell r="H144">
            <v>0</v>
          </cell>
          <cell r="L144">
            <v>0</v>
          </cell>
          <cell r="P144">
            <v>0</v>
          </cell>
          <cell r="S144">
            <v>0</v>
          </cell>
        </row>
        <row r="145">
          <cell r="H145">
            <v>0</v>
          </cell>
          <cell r="L145">
            <v>0</v>
          </cell>
          <cell r="P145">
            <v>0</v>
          </cell>
          <cell r="S145">
            <v>0</v>
          </cell>
        </row>
        <row r="146">
          <cell r="H146">
            <v>0</v>
          </cell>
          <cell r="L146">
            <v>0</v>
          </cell>
          <cell r="P146">
            <v>0</v>
          </cell>
          <cell r="S146">
            <v>0</v>
          </cell>
        </row>
        <row r="147">
          <cell r="H147">
            <v>0</v>
          </cell>
          <cell r="L147">
            <v>0</v>
          </cell>
          <cell r="P147">
            <v>0</v>
          </cell>
          <cell r="S147">
            <v>0</v>
          </cell>
        </row>
        <row r="148">
          <cell r="H148">
            <v>0</v>
          </cell>
          <cell r="L148">
            <v>0</v>
          </cell>
          <cell r="P148">
            <v>0</v>
          </cell>
          <cell r="S148">
            <v>0</v>
          </cell>
        </row>
        <row r="149">
          <cell r="H149">
            <v>0</v>
          </cell>
          <cell r="L149">
            <v>0</v>
          </cell>
          <cell r="P149">
            <v>0</v>
          </cell>
          <cell r="S149">
            <v>0</v>
          </cell>
        </row>
        <row r="150">
          <cell r="H150">
            <v>0</v>
          </cell>
          <cell r="L150">
            <v>0</v>
          </cell>
          <cell r="P150">
            <v>0</v>
          </cell>
          <cell r="S150">
            <v>0</v>
          </cell>
        </row>
        <row r="151">
          <cell r="H151">
            <v>0</v>
          </cell>
          <cell r="L151">
            <v>0</v>
          </cell>
          <cell r="P151">
            <v>0</v>
          </cell>
          <cell r="S151">
            <v>0</v>
          </cell>
        </row>
        <row r="152">
          <cell r="H152">
            <v>0</v>
          </cell>
          <cell r="L152">
            <v>0</v>
          </cell>
          <cell r="P152">
            <v>0</v>
          </cell>
          <cell r="S152">
            <v>0</v>
          </cell>
        </row>
        <row r="154">
          <cell r="A154" t="str">
            <v>Other Co-Funder</v>
          </cell>
        </row>
        <row r="155">
          <cell r="H155">
            <v>0</v>
          </cell>
          <cell r="L155">
            <v>0</v>
          </cell>
          <cell r="P155">
            <v>0</v>
          </cell>
          <cell r="S155">
            <v>0</v>
          </cell>
        </row>
        <row r="156">
          <cell r="H156">
            <v>0</v>
          </cell>
          <cell r="L156">
            <v>0</v>
          </cell>
          <cell r="P156">
            <v>0</v>
          </cell>
          <cell r="S156">
            <v>0</v>
          </cell>
        </row>
        <row r="157">
          <cell r="H157">
            <v>0</v>
          </cell>
          <cell r="L157">
            <v>0</v>
          </cell>
          <cell r="P157">
            <v>0</v>
          </cell>
          <cell r="S157">
            <v>0</v>
          </cell>
        </row>
        <row r="158">
          <cell r="H158">
            <v>0</v>
          </cell>
          <cell r="L158">
            <v>0</v>
          </cell>
          <cell r="P158">
            <v>0</v>
          </cell>
          <cell r="S158">
            <v>0</v>
          </cell>
        </row>
        <row r="159">
          <cell r="H159">
            <v>0</v>
          </cell>
          <cell r="L159">
            <v>0</v>
          </cell>
          <cell r="P159">
            <v>0</v>
          </cell>
          <cell r="S159">
            <v>0</v>
          </cell>
        </row>
        <row r="160">
          <cell r="H160">
            <v>0</v>
          </cell>
          <cell r="L160">
            <v>0</v>
          </cell>
          <cell r="P160">
            <v>0</v>
          </cell>
          <cell r="S160">
            <v>0</v>
          </cell>
        </row>
        <row r="161">
          <cell r="H161">
            <v>0</v>
          </cell>
          <cell r="L161">
            <v>0</v>
          </cell>
          <cell r="P161">
            <v>0</v>
          </cell>
          <cell r="S161">
            <v>0</v>
          </cell>
        </row>
        <row r="162">
          <cell r="H162">
            <v>0</v>
          </cell>
          <cell r="L162">
            <v>0</v>
          </cell>
          <cell r="P162">
            <v>0</v>
          </cell>
          <cell r="S162">
            <v>0</v>
          </cell>
        </row>
        <row r="163">
          <cell r="H163">
            <v>0</v>
          </cell>
          <cell r="L163">
            <v>0</v>
          </cell>
          <cell r="P163">
            <v>0</v>
          </cell>
          <cell r="S163">
            <v>0</v>
          </cell>
        </row>
        <row r="164">
          <cell r="H164">
            <v>0</v>
          </cell>
          <cell r="L164">
            <v>0</v>
          </cell>
          <cell r="P164">
            <v>0</v>
          </cell>
          <cell r="S164">
            <v>0</v>
          </cell>
        </row>
        <row r="165">
          <cell r="H165">
            <v>0</v>
          </cell>
          <cell r="L165">
            <v>0</v>
          </cell>
          <cell r="P165">
            <v>0</v>
          </cell>
          <cell r="S165">
            <v>0</v>
          </cell>
        </row>
        <row r="166">
          <cell r="H166">
            <v>0</v>
          </cell>
          <cell r="L166">
            <v>0</v>
          </cell>
          <cell r="P166">
            <v>0</v>
          </cell>
          <cell r="S166">
            <v>0</v>
          </cell>
        </row>
        <row r="167">
          <cell r="H167">
            <v>0</v>
          </cell>
          <cell r="L167">
            <v>0</v>
          </cell>
          <cell r="P167">
            <v>0</v>
          </cell>
          <cell r="S167">
            <v>0</v>
          </cell>
        </row>
        <row r="169">
          <cell r="A169" t="str">
            <v>Project Sponsorship</v>
          </cell>
        </row>
        <row r="170">
          <cell r="H170">
            <v>0</v>
          </cell>
          <cell r="L170">
            <v>0</v>
          </cell>
          <cell r="P170">
            <v>0</v>
          </cell>
          <cell r="S170">
            <v>0</v>
          </cell>
        </row>
        <row r="171">
          <cell r="H171">
            <v>0</v>
          </cell>
          <cell r="L171">
            <v>0</v>
          </cell>
          <cell r="P171">
            <v>0</v>
          </cell>
          <cell r="S171">
            <v>0</v>
          </cell>
        </row>
        <row r="172">
          <cell r="H172">
            <v>0</v>
          </cell>
          <cell r="L172">
            <v>0</v>
          </cell>
          <cell r="P172">
            <v>0</v>
          </cell>
          <cell r="S172">
            <v>0</v>
          </cell>
        </row>
        <row r="173">
          <cell r="H173">
            <v>0</v>
          </cell>
          <cell r="L173">
            <v>0</v>
          </cell>
          <cell r="P173">
            <v>0</v>
          </cell>
          <cell r="S173">
            <v>0</v>
          </cell>
        </row>
        <row r="174">
          <cell r="H174">
            <v>0</v>
          </cell>
          <cell r="L174">
            <v>0</v>
          </cell>
          <cell r="P174">
            <v>0</v>
          </cell>
          <cell r="S174">
            <v>0</v>
          </cell>
        </row>
        <row r="175">
          <cell r="H175">
            <v>0</v>
          </cell>
          <cell r="L175">
            <v>0</v>
          </cell>
          <cell r="P175">
            <v>0</v>
          </cell>
          <cell r="S175">
            <v>0</v>
          </cell>
        </row>
        <row r="176">
          <cell r="H176">
            <v>0</v>
          </cell>
          <cell r="L176">
            <v>0</v>
          </cell>
          <cell r="P176">
            <v>0</v>
          </cell>
          <cell r="S176">
            <v>0</v>
          </cell>
        </row>
        <row r="177">
          <cell r="H177">
            <v>0</v>
          </cell>
          <cell r="L177">
            <v>0</v>
          </cell>
          <cell r="P177">
            <v>0</v>
          </cell>
          <cell r="S177">
            <v>0</v>
          </cell>
        </row>
        <row r="178">
          <cell r="H178">
            <v>0</v>
          </cell>
          <cell r="L178">
            <v>0</v>
          </cell>
          <cell r="P178">
            <v>0</v>
          </cell>
          <cell r="S178">
            <v>0</v>
          </cell>
        </row>
        <row r="179">
          <cell r="H179">
            <v>0</v>
          </cell>
          <cell r="L179">
            <v>0</v>
          </cell>
          <cell r="P179">
            <v>0</v>
          </cell>
          <cell r="S179">
            <v>0</v>
          </cell>
        </row>
        <row r="180">
          <cell r="H180">
            <v>0</v>
          </cell>
          <cell r="L180">
            <v>0</v>
          </cell>
          <cell r="P180">
            <v>0</v>
          </cell>
          <cell r="S180">
            <v>0</v>
          </cell>
        </row>
        <row r="181">
          <cell r="H181">
            <v>0</v>
          </cell>
          <cell r="L181">
            <v>0</v>
          </cell>
          <cell r="P181">
            <v>0</v>
          </cell>
          <cell r="S181">
            <v>0</v>
          </cell>
        </row>
        <row r="182">
          <cell r="H182">
            <v>0</v>
          </cell>
          <cell r="L182">
            <v>0</v>
          </cell>
          <cell r="P182">
            <v>0</v>
          </cell>
          <cell r="S182">
            <v>0</v>
          </cell>
        </row>
      </sheetData>
      <sheetData sheetId="45"/>
      <sheetData sheetId="46"/>
      <sheetData sheetId="47"/>
      <sheetData sheetId="4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Page"/>
      <sheetName val="OSR_Sheet1_a...06f2738d_1HNKQ9J"/>
      <sheetName val="Content"/>
      <sheetName val="OSR_Content_7...9693726a_Z2X8JF"/>
      <sheetName val="Reviewed"/>
      <sheetName val="0. Proj Don Info"/>
      <sheetName val="CurrencyList"/>
      <sheetName val="0. Charts For Donors"/>
      <sheetName val="Data"/>
      <sheetName val="1. I&amp;E"/>
      <sheetName val="OSR_Sheet4_4...acf2cecd_1JWDPIF"/>
      <sheetName val="2. Donor burn rate"/>
      <sheetName val="OSR_2. Donor ...064f6a77_C9O3QZ"/>
      <sheetName val="2.1 Co Funding Performance"/>
      <sheetName val="OSR_2. Donor...3d3d0c6f_1MV3REN"/>
      <sheetName val="3. GD by Project and Cost Cat"/>
      <sheetName val="OSR_B04_fd9f7...a69a08ae_WEJXMJ"/>
      <sheetName val="3.1 GD Charts"/>
      <sheetName val="OSR_GD Repor...16087bbc_1KJRRZZ"/>
      <sheetName val="4.1 Health"/>
      <sheetName val="OSR_3.2 Livel...a7f04013_EI8IQK"/>
      <sheetName val="4.2 Livelihoods"/>
      <sheetName val="OSR_3.3 Educ...284daf95_1KRCC0X"/>
      <sheetName val="4.3 Education"/>
      <sheetName val="OSR_3.4 Integ...52f11ac8_JHXZF5"/>
      <sheetName val="4.4 Integrated"/>
      <sheetName val="OSR_3.4 Emer...c941dc1f_14FC4BF"/>
      <sheetName val="4.5 Emergency"/>
      <sheetName val="OSR_FR102 MG...f089d6c2_1EC5045"/>
      <sheetName val="5. Support Costs"/>
      <sheetName val="OSR_Support ...11f82d00_1J8J7C9"/>
      <sheetName val="5.1 Transport"/>
      <sheetName val="OSR_B10_864b8...4ebd708b_MW1UZ4"/>
      <sheetName val="5.2 Int Staff"/>
      <sheetName val="OSR_B11_75edd...8177e802_4SC8U4"/>
      <sheetName val="5.3 Admin"/>
      <sheetName val="OSR_B12_214b...2356a4e0_1DQWW9P"/>
      <sheetName val="6. Monthly Summary"/>
      <sheetName val="OSR_Monthly S...ea136e9b_FRR36E"/>
      <sheetName val="ExchangeInfo"/>
      <sheetName val="OSR_Sheet85_...a936b946_1Y4I46X"/>
      <sheetName val="Filteres Used"/>
      <sheetName val="OSR_Sheet278_...963a9b19_G4LVBL"/>
      <sheetName val="6.1 GD Data"/>
    </sheetNames>
    <sheetDataSet>
      <sheetData sheetId="0"/>
      <sheetData sheetId="1"/>
      <sheetData sheetId="2"/>
      <sheetData sheetId="3"/>
      <sheetData sheetId="4"/>
      <sheetData sheetId="5"/>
      <sheetData sheetId="6">
        <row r="1">
          <cell r="A1" t="str">
            <v>AED</v>
          </cell>
        </row>
        <row r="2">
          <cell r="A2" t="str">
            <v>AFN</v>
          </cell>
        </row>
        <row r="3">
          <cell r="A3" t="str">
            <v>ALL</v>
          </cell>
        </row>
        <row r="4">
          <cell r="A4" t="str">
            <v>AMD</v>
          </cell>
        </row>
        <row r="5">
          <cell r="A5" t="str">
            <v>ANG</v>
          </cell>
        </row>
        <row r="6">
          <cell r="A6" t="str">
            <v>AOA</v>
          </cell>
        </row>
        <row r="7">
          <cell r="A7" t="str">
            <v>ARS</v>
          </cell>
        </row>
        <row r="8">
          <cell r="A8" t="str">
            <v>AUD</v>
          </cell>
        </row>
        <row r="9">
          <cell r="A9" t="str">
            <v>AWG</v>
          </cell>
        </row>
        <row r="10">
          <cell r="A10" t="str">
            <v>AZN</v>
          </cell>
        </row>
        <row r="11">
          <cell r="A11" t="str">
            <v>BAM</v>
          </cell>
        </row>
        <row r="12">
          <cell r="A12" t="str">
            <v>BBD</v>
          </cell>
        </row>
        <row r="13">
          <cell r="A13" t="str">
            <v>BDT</v>
          </cell>
        </row>
        <row r="14">
          <cell r="A14" t="str">
            <v>BGN</v>
          </cell>
        </row>
        <row r="15">
          <cell r="A15" t="str">
            <v>BHD</v>
          </cell>
        </row>
        <row r="16">
          <cell r="A16" t="str">
            <v>BIF</v>
          </cell>
        </row>
        <row r="17">
          <cell r="A17" t="str">
            <v>BMD</v>
          </cell>
        </row>
        <row r="18">
          <cell r="A18" t="str">
            <v>BND</v>
          </cell>
        </row>
        <row r="19">
          <cell r="A19" t="str">
            <v>BOB</v>
          </cell>
        </row>
        <row r="20">
          <cell r="A20" t="str">
            <v>BRL</v>
          </cell>
        </row>
        <row r="21">
          <cell r="A21" t="str">
            <v>BSD</v>
          </cell>
        </row>
        <row r="22">
          <cell r="A22" t="str">
            <v>BTN</v>
          </cell>
        </row>
        <row r="23">
          <cell r="A23" t="str">
            <v>BWP</v>
          </cell>
        </row>
        <row r="24">
          <cell r="A24" t="str">
            <v>BYR</v>
          </cell>
        </row>
        <row r="25">
          <cell r="A25" t="str">
            <v>BZD</v>
          </cell>
        </row>
        <row r="26">
          <cell r="A26" t="str">
            <v>CAD</v>
          </cell>
        </row>
        <row r="27">
          <cell r="A27" t="str">
            <v>CDF</v>
          </cell>
        </row>
        <row r="28">
          <cell r="A28" t="str">
            <v>CHF</v>
          </cell>
        </row>
        <row r="29">
          <cell r="A29" t="str">
            <v>CLP</v>
          </cell>
        </row>
        <row r="30">
          <cell r="A30" t="str">
            <v>CNY</v>
          </cell>
        </row>
        <row r="31">
          <cell r="A31" t="str">
            <v>COP</v>
          </cell>
        </row>
        <row r="32">
          <cell r="A32" t="str">
            <v>CRC</v>
          </cell>
        </row>
        <row r="33">
          <cell r="A33" t="str">
            <v>CUC</v>
          </cell>
        </row>
        <row r="34">
          <cell r="A34" t="str">
            <v>CUP</v>
          </cell>
        </row>
        <row r="35">
          <cell r="A35" t="str">
            <v>CVE</v>
          </cell>
        </row>
        <row r="36">
          <cell r="A36" t="str">
            <v>CZK</v>
          </cell>
        </row>
        <row r="37">
          <cell r="A37" t="str">
            <v>DJF</v>
          </cell>
        </row>
        <row r="38">
          <cell r="A38" t="str">
            <v>DKK</v>
          </cell>
        </row>
        <row r="39">
          <cell r="A39" t="str">
            <v>DOP</v>
          </cell>
        </row>
        <row r="40">
          <cell r="A40" t="str">
            <v>DZD</v>
          </cell>
        </row>
        <row r="41">
          <cell r="A41" t="str">
            <v>EGP</v>
          </cell>
        </row>
        <row r="42">
          <cell r="A42" t="str">
            <v>ERN</v>
          </cell>
        </row>
        <row r="43">
          <cell r="A43" t="str">
            <v>ETB</v>
          </cell>
        </row>
        <row r="44">
          <cell r="A44" t="str">
            <v>EUR</v>
          </cell>
        </row>
        <row r="45">
          <cell r="A45" t="str">
            <v>FJD</v>
          </cell>
        </row>
        <row r="46">
          <cell r="A46" t="str">
            <v>FKP</v>
          </cell>
        </row>
        <row r="47">
          <cell r="A47" t="str">
            <v>GBP</v>
          </cell>
        </row>
        <row r="48">
          <cell r="A48" t="str">
            <v>GEL</v>
          </cell>
        </row>
        <row r="49">
          <cell r="A49" t="str">
            <v>GGP</v>
          </cell>
        </row>
        <row r="50">
          <cell r="A50" t="str">
            <v>GHS</v>
          </cell>
        </row>
        <row r="51">
          <cell r="A51" t="str">
            <v>GIP</v>
          </cell>
        </row>
        <row r="52">
          <cell r="A52" t="str">
            <v>GMD</v>
          </cell>
        </row>
        <row r="53">
          <cell r="A53" t="str">
            <v>GNF</v>
          </cell>
        </row>
        <row r="54">
          <cell r="A54" t="str">
            <v>GTQ</v>
          </cell>
        </row>
        <row r="55">
          <cell r="A55" t="str">
            <v>GYD</v>
          </cell>
        </row>
        <row r="56">
          <cell r="A56" t="str">
            <v>HKD</v>
          </cell>
        </row>
        <row r="57">
          <cell r="A57" t="str">
            <v>HNL</v>
          </cell>
        </row>
        <row r="58">
          <cell r="A58" t="str">
            <v>HRK</v>
          </cell>
        </row>
        <row r="59">
          <cell r="A59" t="str">
            <v>HTG</v>
          </cell>
        </row>
        <row r="60">
          <cell r="A60" t="str">
            <v>HUF</v>
          </cell>
        </row>
        <row r="61">
          <cell r="A61" t="str">
            <v>IDR</v>
          </cell>
        </row>
        <row r="62">
          <cell r="A62" t="str">
            <v>ILS</v>
          </cell>
        </row>
        <row r="63">
          <cell r="A63" t="str">
            <v>IMP</v>
          </cell>
        </row>
        <row r="64">
          <cell r="A64" t="str">
            <v>INR</v>
          </cell>
        </row>
        <row r="65">
          <cell r="A65" t="str">
            <v>IQD</v>
          </cell>
        </row>
        <row r="66">
          <cell r="A66" t="str">
            <v>IRR</v>
          </cell>
        </row>
        <row r="67">
          <cell r="A67" t="str">
            <v>ISK</v>
          </cell>
        </row>
        <row r="68">
          <cell r="A68" t="str">
            <v>JEP</v>
          </cell>
        </row>
        <row r="69">
          <cell r="A69" t="str">
            <v>JMD</v>
          </cell>
        </row>
        <row r="70">
          <cell r="A70" t="str">
            <v>JOD</v>
          </cell>
        </row>
        <row r="71">
          <cell r="A71" t="str">
            <v>JPY</v>
          </cell>
        </row>
        <row r="72">
          <cell r="A72" t="str">
            <v>KES</v>
          </cell>
        </row>
        <row r="73">
          <cell r="A73" t="str">
            <v>KGS</v>
          </cell>
        </row>
        <row r="74">
          <cell r="A74" t="str">
            <v>KHR</v>
          </cell>
        </row>
        <row r="75">
          <cell r="A75" t="str">
            <v>KMF</v>
          </cell>
        </row>
        <row r="76">
          <cell r="A76" t="str">
            <v>KPW</v>
          </cell>
        </row>
        <row r="77">
          <cell r="A77" t="str">
            <v>KRW</v>
          </cell>
        </row>
        <row r="78">
          <cell r="A78" t="str">
            <v>KWD</v>
          </cell>
        </row>
        <row r="79">
          <cell r="A79" t="str">
            <v>KYD</v>
          </cell>
        </row>
        <row r="80">
          <cell r="A80" t="str">
            <v>KZT</v>
          </cell>
        </row>
        <row r="81">
          <cell r="A81" t="str">
            <v>LAK</v>
          </cell>
        </row>
        <row r="82">
          <cell r="A82" t="str">
            <v>LBP</v>
          </cell>
        </row>
        <row r="83">
          <cell r="A83" t="str">
            <v>LKR</v>
          </cell>
        </row>
        <row r="84">
          <cell r="A84" t="str">
            <v>LRD</v>
          </cell>
        </row>
        <row r="85">
          <cell r="A85" t="str">
            <v>LSL</v>
          </cell>
        </row>
        <row r="86">
          <cell r="A86" t="str">
            <v>LYD</v>
          </cell>
        </row>
        <row r="87">
          <cell r="A87" t="str">
            <v>MAD</v>
          </cell>
        </row>
        <row r="88">
          <cell r="A88" t="str">
            <v>MDL</v>
          </cell>
        </row>
        <row r="89">
          <cell r="A89" t="str">
            <v>MGA</v>
          </cell>
        </row>
        <row r="90">
          <cell r="A90" t="str">
            <v>MKD</v>
          </cell>
        </row>
        <row r="91">
          <cell r="A91" t="str">
            <v>MMK</v>
          </cell>
        </row>
        <row r="92">
          <cell r="A92" t="str">
            <v>MNT</v>
          </cell>
        </row>
        <row r="93">
          <cell r="A93" t="str">
            <v>MOP</v>
          </cell>
        </row>
        <row r="94">
          <cell r="A94" t="str">
            <v>MRO</v>
          </cell>
        </row>
        <row r="95">
          <cell r="A95" t="str">
            <v>MUR</v>
          </cell>
        </row>
        <row r="96">
          <cell r="A96" t="str">
            <v>MVR</v>
          </cell>
        </row>
        <row r="97">
          <cell r="A97" t="str">
            <v>MWK</v>
          </cell>
        </row>
        <row r="98">
          <cell r="A98" t="str">
            <v>MXN</v>
          </cell>
        </row>
        <row r="99">
          <cell r="A99" t="str">
            <v>MYR</v>
          </cell>
        </row>
        <row r="100">
          <cell r="A100" t="str">
            <v>MZN</v>
          </cell>
        </row>
        <row r="101">
          <cell r="A101" t="str">
            <v>NAD</v>
          </cell>
        </row>
        <row r="102">
          <cell r="A102" t="str">
            <v>NGN</v>
          </cell>
        </row>
        <row r="103">
          <cell r="A103" t="str">
            <v>NIO</v>
          </cell>
        </row>
        <row r="104">
          <cell r="A104" t="str">
            <v>NOK</v>
          </cell>
        </row>
        <row r="105">
          <cell r="A105" t="str">
            <v>NPR</v>
          </cell>
        </row>
        <row r="106">
          <cell r="A106" t="str">
            <v>NZD</v>
          </cell>
        </row>
        <row r="107">
          <cell r="A107" t="str">
            <v>OMR</v>
          </cell>
        </row>
        <row r="108">
          <cell r="A108" t="str">
            <v>PAB</v>
          </cell>
        </row>
        <row r="109">
          <cell r="A109" t="str">
            <v>PEN</v>
          </cell>
        </row>
        <row r="110">
          <cell r="A110" t="str">
            <v>PGK</v>
          </cell>
        </row>
        <row r="111">
          <cell r="A111" t="str">
            <v>PHP</v>
          </cell>
        </row>
        <row r="112">
          <cell r="A112" t="str">
            <v>PKR</v>
          </cell>
        </row>
        <row r="113">
          <cell r="A113" t="str">
            <v>PLN</v>
          </cell>
        </row>
        <row r="114">
          <cell r="A114" t="str">
            <v>PYG</v>
          </cell>
        </row>
        <row r="115">
          <cell r="A115" t="str">
            <v>QAR</v>
          </cell>
        </row>
        <row r="116">
          <cell r="A116" t="str">
            <v>RON</v>
          </cell>
        </row>
        <row r="117">
          <cell r="A117" t="str">
            <v>RSD</v>
          </cell>
        </row>
        <row r="118">
          <cell r="A118" t="str">
            <v>RUB</v>
          </cell>
        </row>
        <row r="119">
          <cell r="A119" t="str">
            <v>RWF</v>
          </cell>
        </row>
        <row r="120">
          <cell r="A120" t="str">
            <v>SAR</v>
          </cell>
        </row>
        <row r="121">
          <cell r="A121" t="str">
            <v>SBD</v>
          </cell>
        </row>
        <row r="122">
          <cell r="A122" t="str">
            <v>SCR</v>
          </cell>
        </row>
        <row r="123">
          <cell r="A123" t="str">
            <v>SDG</v>
          </cell>
        </row>
        <row r="124">
          <cell r="A124" t="str">
            <v>SEK</v>
          </cell>
        </row>
        <row r="125">
          <cell r="A125" t="str">
            <v>SGD</v>
          </cell>
        </row>
        <row r="126">
          <cell r="A126" t="str">
            <v>SHP</v>
          </cell>
        </row>
        <row r="127">
          <cell r="A127" t="str">
            <v>SLL</v>
          </cell>
        </row>
        <row r="128">
          <cell r="A128" t="str">
            <v>SOS</v>
          </cell>
        </row>
        <row r="129">
          <cell r="A129" t="str">
            <v>SPL*</v>
          </cell>
        </row>
        <row r="130">
          <cell r="A130" t="str">
            <v>SRD</v>
          </cell>
        </row>
        <row r="131">
          <cell r="A131" t="str">
            <v>SSP</v>
          </cell>
        </row>
        <row r="132">
          <cell r="A132" t="str">
            <v>STD</v>
          </cell>
        </row>
        <row r="133">
          <cell r="A133" t="str">
            <v>SVC</v>
          </cell>
        </row>
        <row r="134">
          <cell r="A134" t="str">
            <v>SYP</v>
          </cell>
        </row>
        <row r="135">
          <cell r="A135" t="str">
            <v>SZL</v>
          </cell>
        </row>
        <row r="136">
          <cell r="A136" t="str">
            <v>THB</v>
          </cell>
        </row>
        <row r="137">
          <cell r="A137" t="str">
            <v>TJS</v>
          </cell>
        </row>
        <row r="138">
          <cell r="A138" t="str">
            <v>TMT</v>
          </cell>
        </row>
        <row r="139">
          <cell r="A139" t="str">
            <v>TND</v>
          </cell>
        </row>
        <row r="140">
          <cell r="A140" t="str">
            <v>TOP</v>
          </cell>
        </row>
        <row r="141">
          <cell r="A141" t="str">
            <v>TRY</v>
          </cell>
        </row>
        <row r="142">
          <cell r="A142" t="str">
            <v>TTD</v>
          </cell>
        </row>
        <row r="143">
          <cell r="A143" t="str">
            <v>TVD</v>
          </cell>
        </row>
        <row r="144">
          <cell r="A144" t="str">
            <v>TWD</v>
          </cell>
        </row>
        <row r="145">
          <cell r="A145" t="str">
            <v>TZS</v>
          </cell>
        </row>
        <row r="146">
          <cell r="A146" t="str">
            <v>UAH</v>
          </cell>
        </row>
        <row r="147">
          <cell r="A147" t="str">
            <v>UGX</v>
          </cell>
        </row>
        <row r="148">
          <cell r="A148" t="str">
            <v>USD</v>
          </cell>
        </row>
        <row r="149">
          <cell r="A149" t="str">
            <v>UYU</v>
          </cell>
        </row>
        <row r="150">
          <cell r="A150" t="str">
            <v>UZS</v>
          </cell>
        </row>
        <row r="151">
          <cell r="A151" t="str">
            <v>VEF</v>
          </cell>
        </row>
        <row r="152">
          <cell r="A152" t="str">
            <v>VND</v>
          </cell>
        </row>
        <row r="153">
          <cell r="A153" t="str">
            <v>VUV</v>
          </cell>
        </row>
        <row r="154">
          <cell r="A154" t="str">
            <v>WST</v>
          </cell>
        </row>
        <row r="155">
          <cell r="A155" t="str">
            <v>XAF</v>
          </cell>
        </row>
        <row r="156">
          <cell r="A156" t="str">
            <v>XCD</v>
          </cell>
        </row>
        <row r="157">
          <cell r="A157" t="str">
            <v>XDR</v>
          </cell>
        </row>
        <row r="158">
          <cell r="A158" t="str">
            <v>XOF</v>
          </cell>
        </row>
        <row r="159">
          <cell r="A159" t="str">
            <v>XPF</v>
          </cell>
        </row>
        <row r="160">
          <cell r="A160" t="str">
            <v>YER</v>
          </cell>
        </row>
        <row r="161">
          <cell r="A161" t="str">
            <v>ZAR</v>
          </cell>
        </row>
        <row r="162">
          <cell r="A162" t="str">
            <v>ZMW</v>
          </cell>
        </row>
        <row r="163">
          <cell r="A163" t="str">
            <v>ZWD</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Working%UNICEFAvril"/>
      <sheetName val="Payroll"/>
      <sheetName val="Time"/>
      <sheetName val="CessLvl"/>
      <sheetName val="Working Cess"/>
      <sheetName val="%working"/>
      <sheetName val="%UNICEF"/>
      <sheetName val="%Workings "/>
      <sheetName val="Sheet2"/>
      <sheetName val="Sheet1"/>
      <sheetName val="WorkingsUNICEF%"/>
      <sheetName val="Eu All Lem"/>
      <sheetName val="Chart1"/>
      <sheetName val="Payroll Avril 2020"/>
      <sheetName val="Reconciliation"/>
      <sheetName val="As per Lem"/>
      <sheetName val="Liste staff Tittle"/>
      <sheetName val="Transp Log couts"/>
      <sheetName val="Sheet5"/>
      <sheetName val="Admin-Finance"/>
      <sheetName val="Transp-Log"/>
      <sheetName val="07-01-Sal Allocation- HTG"/>
      <sheetName val="journal_load"/>
      <sheetName val="cess_journal_load"/>
      <sheetName val="Finance Admin couts"/>
    </sheetNames>
    <sheetDataSet>
      <sheetData sheetId="0">
        <row r="16">
          <cell r="A16" t="str">
            <v>Fringe 1</v>
          </cell>
          <cell r="B16" t="str">
            <v>0240</v>
          </cell>
          <cell r="C16" t="str">
            <v>Prov for Short Term Illness</v>
          </cell>
        </row>
        <row r="17">
          <cell r="A17" t="str">
            <v>Fringe 2</v>
          </cell>
          <cell r="B17" t="str">
            <v>0241</v>
          </cell>
          <cell r="C17" t="str">
            <v>Social Security Emp Contribution (ONA )</v>
          </cell>
        </row>
        <row r="18">
          <cell r="A18" t="str">
            <v>Fringe 3</v>
          </cell>
          <cell r="B18" t="str">
            <v>0242</v>
          </cell>
          <cell r="C18" t="str">
            <v>Local staff Medical Insurance(INASSA)</v>
          </cell>
        </row>
        <row r="19">
          <cell r="A19" t="str">
            <v>Fringe 4</v>
          </cell>
          <cell r="B19" t="str">
            <v>0243</v>
          </cell>
          <cell r="C19" t="str">
            <v>Local Satff State Insurance (OFATMA)</v>
          </cell>
        </row>
        <row r="20">
          <cell r="A20" t="str">
            <v>Fringe 5</v>
          </cell>
          <cell r="B20" t="str">
            <v>0244</v>
          </cell>
          <cell r="C20" t="str">
            <v>Prov Bonus (13th month Salary)</v>
          </cell>
        </row>
        <row r="21">
          <cell r="A21" t="str">
            <v>Fringe 6</v>
          </cell>
          <cell r="B21" t="str">
            <v>0245</v>
          </cell>
          <cell r="C21" t="str">
            <v>Other Staff Costs</v>
          </cell>
        </row>
        <row r="22">
          <cell r="A22" t="str">
            <v>Fringe 7</v>
          </cell>
          <cell r="B22" t="str">
            <v>0246</v>
          </cell>
          <cell r="C22" t="str">
            <v>Taxes on payroll (TMS)</v>
          </cell>
        </row>
        <row r="23">
          <cell r="A23" t="str">
            <v>Fringe 8</v>
          </cell>
          <cell r="B23" t="str">
            <v>0247</v>
          </cell>
        </row>
        <row r="24">
          <cell r="A24" t="str">
            <v>Fringe 9</v>
          </cell>
          <cell r="B24" t="str">
            <v>0248</v>
          </cell>
        </row>
        <row r="25">
          <cell r="A25" t="str">
            <v>Fringe 10</v>
          </cell>
          <cell r="B25" t="str">
            <v>0249</v>
          </cell>
        </row>
      </sheetData>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Form R"/>
      <sheetName val="Form R1-Expenditure Summary"/>
      <sheetName val="Form R1-1-FX"/>
      <sheetName val="Form R1-2-TPT"/>
      <sheetName val="Form R1-3-INS"/>
      <sheetName val="Form R1-4-ADM"/>
      <sheetName val="Form R2-Programmes"/>
      <sheetName val="Form R2_Livelihood"/>
      <sheetName val="Form R2_Health"/>
      <sheetName val="Form R2_Education"/>
      <sheetName val="Form R2_Integrated"/>
      <sheetName val="Form R2_Emergency"/>
      <sheetName val="Form R3 Funded_Exp"/>
      <sheetName val="Form R6"/>
      <sheetName val="Form R6-1"/>
      <sheetName val="Form R6-1-Cont"/>
      <sheetName val="Form R3a DonorContracts"/>
      <sheetName val="Form R4 Income"/>
      <sheetName val="Form R4a Mth_Income"/>
      <sheetName val="Form R5 Partners"/>
      <sheetName val="Form R6 IAPF Summary"/>
      <sheetName val="Form R6a IAPF Movement"/>
      <sheetName val="Form R6b IAPF details by Prog"/>
      <sheetName val="Form R7 IT"/>
      <sheetName val="Form R8 CapEx"/>
      <sheetName val="Form R9"/>
      <sheetName val="Form R10- Consortiums"/>
      <sheetName val="Form10A"/>
      <sheetName val="Form10b"/>
      <sheetName val="Form 11 Checklist"/>
      <sheetName val="Form_R"/>
      <sheetName val="Form_R1-Expenditure_Summary"/>
      <sheetName val="Form_R1-1-FX"/>
      <sheetName val="Form_R1-2-TPT"/>
      <sheetName val="Form_R1-3-INS"/>
      <sheetName val="Form_R1-4-ADM"/>
      <sheetName val="Form_R2-Programmes"/>
      <sheetName val="Form_R2_Livelihood"/>
      <sheetName val="Form_R2_Health"/>
      <sheetName val="Form_R2_Education"/>
      <sheetName val="Form_R2_Integrated"/>
      <sheetName val="Form_R2_Emergency"/>
      <sheetName val="Form_R3_Funded_Exp"/>
      <sheetName val="Form_R6"/>
      <sheetName val="Form_R6-1"/>
      <sheetName val="Form_R6-1-Cont"/>
      <sheetName val="Form_R3a_DonorContracts"/>
      <sheetName val="Form_R4_Income"/>
      <sheetName val="Form_R4a_Mth_Income"/>
      <sheetName val="Form_R5_Partners"/>
      <sheetName val="Form_R6_IAPF_Summary"/>
      <sheetName val="Form_R6a_IAPF_Movement"/>
      <sheetName val="Form_R6b_IAPF_details_by_Prog"/>
      <sheetName val="Form_R7_IT"/>
      <sheetName val="Form_R8_CapEx"/>
      <sheetName val="Form_R9"/>
      <sheetName val="Form_R10-_Consortiums"/>
      <sheetName val="Form_11_Checklist"/>
      <sheetName val="Form R9- Consortiums"/>
    </sheetNames>
    <sheetDataSet>
      <sheetData sheetId="0">
        <row r="15">
          <cell r="D15">
            <v>2016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book"/>
      <sheetName val="Journal Load"/>
      <sheetName val="Batch ID"/>
      <sheetName val="COA"/>
    </sheetNames>
    <sheetDataSet>
      <sheetData sheetId="0"/>
      <sheetData sheetId="1"/>
      <sheetData sheetId="2"/>
      <sheetData sheetId="3" refreshError="1">
        <row r="1">
          <cell r="A1" t="str">
            <v>ACTNUMST</v>
          </cell>
          <cell r="B1" t="str">
            <v>ACTNUMBR_1</v>
          </cell>
          <cell r="C1" t="str">
            <v>ACTNUMBR_2</v>
          </cell>
          <cell r="D1" t="str">
            <v>ACTNUMBR_3</v>
          </cell>
          <cell r="E1" t="str">
            <v>ACTNUMBR_4</v>
          </cell>
          <cell r="F1" t="str">
            <v>ACTNUMBR_5</v>
          </cell>
          <cell r="G1" t="str">
            <v>ACTNUMBR_6</v>
          </cell>
          <cell r="H1" t="str">
            <v>ACTDESCR</v>
          </cell>
        </row>
        <row r="2">
          <cell r="A2" t="str">
            <v>0050-0000-0000-000-IG398-SO</v>
          </cell>
          <cell r="B2" t="str">
            <v>0050</v>
          </cell>
          <cell r="C2" t="str">
            <v>0000</v>
          </cell>
          <cell r="D2" t="str">
            <v>0000</v>
          </cell>
          <cell r="E2" t="str">
            <v>000</v>
          </cell>
          <cell r="F2" t="str">
            <v>IG398</v>
          </cell>
          <cell r="G2" t="str">
            <v>SO</v>
          </cell>
          <cell r="H2" t="str">
            <v>Irish Aid MAPS Income</v>
          </cell>
        </row>
        <row r="3">
          <cell r="A3" t="str">
            <v>0060-0000-0000-000-IG399-SO</v>
          </cell>
          <cell r="B3" t="str">
            <v>0060</v>
          </cell>
          <cell r="C3" t="str">
            <v>0000</v>
          </cell>
          <cell r="D3" t="str">
            <v>0000</v>
          </cell>
          <cell r="E3" t="str">
            <v>000</v>
          </cell>
          <cell r="F3" t="str">
            <v>IG399</v>
          </cell>
          <cell r="G3" t="str">
            <v>SO</v>
          </cell>
          <cell r="H3" t="str">
            <v>Irish Aid Emergency Income</v>
          </cell>
        </row>
        <row r="4">
          <cell r="A4" t="str">
            <v>0065-0000-0000-000-EU003-SO</v>
          </cell>
          <cell r="B4" t="str">
            <v>0065</v>
          </cell>
          <cell r="C4" t="str">
            <v>0000</v>
          </cell>
          <cell r="D4" t="str">
            <v>0000</v>
          </cell>
          <cell r="E4" t="str">
            <v>000</v>
          </cell>
          <cell r="F4" t="str">
            <v>EU003</v>
          </cell>
          <cell r="G4" t="str">
            <v>SO</v>
          </cell>
          <cell r="H4" t="str">
            <v>EU Income</v>
          </cell>
        </row>
        <row r="5">
          <cell r="A5" t="str">
            <v>0075-0000-0000-000-EC027-SO</v>
          </cell>
          <cell r="B5" t="str">
            <v>0075</v>
          </cell>
          <cell r="C5" t="str">
            <v>0000</v>
          </cell>
          <cell r="D5" t="str">
            <v>0000</v>
          </cell>
          <cell r="E5" t="str">
            <v>000</v>
          </cell>
          <cell r="F5" t="str">
            <v>EC027</v>
          </cell>
          <cell r="G5" t="str">
            <v>SO</v>
          </cell>
          <cell r="H5" t="str">
            <v>ECHO Income</v>
          </cell>
        </row>
        <row r="6">
          <cell r="A6" t="str">
            <v>0165-0000-0000-000-XA062-SO</v>
          </cell>
          <cell r="B6" t="str">
            <v>0165</v>
          </cell>
          <cell r="C6" t="str">
            <v>0000</v>
          </cell>
          <cell r="D6" t="str">
            <v>0000</v>
          </cell>
          <cell r="E6" t="str">
            <v>000</v>
          </cell>
          <cell r="F6" t="str">
            <v>XA062</v>
          </cell>
          <cell r="G6" t="str">
            <v>SO</v>
          </cell>
          <cell r="H6" t="str">
            <v>Concern USA Income</v>
          </cell>
        </row>
        <row r="7">
          <cell r="A7" t="str">
            <v>0165-0000-0000-000-XA064-SO</v>
          </cell>
          <cell r="B7" t="str">
            <v>0165</v>
          </cell>
          <cell r="C7" t="str">
            <v>0000</v>
          </cell>
          <cell r="D7" t="str">
            <v>0000</v>
          </cell>
          <cell r="E7" t="str">
            <v>000</v>
          </cell>
          <cell r="F7" t="str">
            <v>XA064</v>
          </cell>
          <cell r="G7" t="str">
            <v>SO</v>
          </cell>
          <cell r="H7" t="str">
            <v>Concern USA Income</v>
          </cell>
        </row>
        <row r="8">
          <cell r="A8" t="str">
            <v>0200-0000-0000-000-BI002-SO</v>
          </cell>
          <cell r="B8" t="str">
            <v>0200</v>
          </cell>
          <cell r="C8" t="str">
            <v>0000</v>
          </cell>
          <cell r="D8" t="str">
            <v>0000</v>
          </cell>
          <cell r="E8" t="str">
            <v>000</v>
          </cell>
          <cell r="F8" t="str">
            <v>BI002</v>
          </cell>
          <cell r="G8" t="str">
            <v>SO</v>
          </cell>
          <cell r="H8" t="str">
            <v>Project Sponsorship Income</v>
          </cell>
        </row>
        <row r="9">
          <cell r="A9" t="str">
            <v>0200-0000-0000-000-RG031-SO</v>
          </cell>
          <cell r="B9" t="str">
            <v>0200</v>
          </cell>
          <cell r="C9" t="str">
            <v>0000</v>
          </cell>
          <cell r="D9" t="str">
            <v>0000</v>
          </cell>
          <cell r="E9" t="str">
            <v>000</v>
          </cell>
          <cell r="F9" t="str">
            <v>RG031</v>
          </cell>
          <cell r="G9" t="str">
            <v>SO</v>
          </cell>
          <cell r="H9" t="str">
            <v>Project Sponsorship Income</v>
          </cell>
        </row>
        <row r="10">
          <cell r="A10" t="str">
            <v>0200-0000-0000-000-RG032-SO</v>
          </cell>
          <cell r="B10" t="str">
            <v>0200</v>
          </cell>
          <cell r="C10" t="str">
            <v>0000</v>
          </cell>
          <cell r="D10" t="str">
            <v>0000</v>
          </cell>
          <cell r="E10" t="str">
            <v>000</v>
          </cell>
          <cell r="F10" t="str">
            <v>RG032</v>
          </cell>
          <cell r="G10" t="str">
            <v>SO</v>
          </cell>
          <cell r="H10" t="str">
            <v>Project Sponsorship Income</v>
          </cell>
        </row>
        <row r="11">
          <cell r="A11" t="str">
            <v>0210-0000-0000-000-00000-SO</v>
          </cell>
          <cell r="B11" t="str">
            <v>0210</v>
          </cell>
          <cell r="C11" t="str">
            <v>0000</v>
          </cell>
          <cell r="D11" t="str">
            <v>0000</v>
          </cell>
          <cell r="E11" t="str">
            <v>000</v>
          </cell>
          <cell r="F11" t="str">
            <v>00000</v>
          </cell>
          <cell r="G11" t="str">
            <v>SO</v>
          </cell>
          <cell r="H11" t="str">
            <v>Sundry In-country Income</v>
          </cell>
        </row>
        <row r="12">
          <cell r="A12" t="str">
            <v>0240-0000-0000-000-GD001-SO</v>
          </cell>
          <cell r="B12" t="str">
            <v>0240</v>
          </cell>
          <cell r="C12" t="str">
            <v>0000</v>
          </cell>
          <cell r="D12" t="str">
            <v>0000</v>
          </cell>
          <cell r="E12" t="str">
            <v>000</v>
          </cell>
          <cell r="F12" t="str">
            <v>GD001</v>
          </cell>
          <cell r="G12" t="str">
            <v>SO</v>
          </cell>
          <cell r="H12" t="str">
            <v>GD Income A/c</v>
          </cell>
        </row>
        <row r="13">
          <cell r="A13" t="str">
            <v>0250-0000-0000-251-00000-SO</v>
          </cell>
          <cell r="B13" t="str">
            <v>0250</v>
          </cell>
          <cell r="C13" t="str">
            <v>0000</v>
          </cell>
          <cell r="D13" t="str">
            <v>0000</v>
          </cell>
          <cell r="E13" t="str">
            <v>251</v>
          </cell>
          <cell r="F13" t="str">
            <v>00000</v>
          </cell>
          <cell r="G13" t="str">
            <v>SO</v>
          </cell>
          <cell r="H13" t="str">
            <v>DIK-Unicef</v>
          </cell>
        </row>
        <row r="14">
          <cell r="A14" t="str">
            <v>0251-0000-0000-252-00000-SO</v>
          </cell>
          <cell r="B14" t="str">
            <v>0251</v>
          </cell>
          <cell r="C14" t="str">
            <v>0000</v>
          </cell>
          <cell r="D14" t="str">
            <v>0000</v>
          </cell>
          <cell r="E14" t="str">
            <v>252</v>
          </cell>
          <cell r="F14" t="str">
            <v>00000</v>
          </cell>
          <cell r="G14" t="str">
            <v>SO</v>
          </cell>
          <cell r="H14" t="str">
            <v>DIK-UNESCO</v>
          </cell>
        </row>
        <row r="15">
          <cell r="A15" t="str">
            <v>0300-1090-0000-951-00000-SO</v>
          </cell>
          <cell r="B15" t="str">
            <v>0300</v>
          </cell>
          <cell r="C15" t="str">
            <v>1090</v>
          </cell>
          <cell r="D15" t="str">
            <v>0000</v>
          </cell>
          <cell r="E15" t="str">
            <v>951</v>
          </cell>
          <cell r="F15" t="str">
            <v>00000</v>
          </cell>
          <cell r="G15" t="str">
            <v>SO</v>
          </cell>
          <cell r="H15" t="str">
            <v>Country Director</v>
          </cell>
        </row>
        <row r="16">
          <cell r="A16" t="str">
            <v>0300-1290-0000-000-00000-SO</v>
          </cell>
          <cell r="B16" t="str">
            <v>0300</v>
          </cell>
          <cell r="C16" t="str">
            <v>1290</v>
          </cell>
          <cell r="D16" t="str">
            <v>0000</v>
          </cell>
          <cell r="E16" t="str">
            <v>000</v>
          </cell>
          <cell r="F16" t="str">
            <v>00000</v>
          </cell>
          <cell r="G16" t="str">
            <v>SO</v>
          </cell>
          <cell r="H16" t="str">
            <v>Country Director</v>
          </cell>
        </row>
        <row r="17">
          <cell r="A17" t="str">
            <v>0300-2051-DEGD-000-00000-SO</v>
          </cell>
          <cell r="B17" t="str">
            <v>0300</v>
          </cell>
          <cell r="C17" t="str">
            <v>2051</v>
          </cell>
          <cell r="D17" t="str">
            <v>DEGD</v>
          </cell>
          <cell r="E17" t="str">
            <v>000</v>
          </cell>
          <cell r="F17" t="str">
            <v>00000</v>
          </cell>
          <cell r="G17" t="str">
            <v>SO</v>
          </cell>
          <cell r="H17" t="str">
            <v>Country Director</v>
          </cell>
        </row>
        <row r="18">
          <cell r="A18" t="str">
            <v>0300-2051-DEGD-N51-00000-SO</v>
          </cell>
          <cell r="B18" t="str">
            <v>0300</v>
          </cell>
          <cell r="C18" t="str">
            <v>2051</v>
          </cell>
          <cell r="D18" t="str">
            <v>DEGD</v>
          </cell>
          <cell r="E18" t="str">
            <v>N51</v>
          </cell>
          <cell r="F18" t="str">
            <v>00000</v>
          </cell>
          <cell r="G18" t="str">
            <v>SO</v>
          </cell>
          <cell r="H18" t="str">
            <v>Country Director</v>
          </cell>
        </row>
        <row r="19">
          <cell r="A19" t="str">
            <v>0300-2051-DEGZ-000-00000-SO</v>
          </cell>
          <cell r="B19" t="str">
            <v>0300</v>
          </cell>
          <cell r="C19" t="str">
            <v>2051</v>
          </cell>
          <cell r="D19" t="str">
            <v>DEGZ</v>
          </cell>
          <cell r="E19" t="str">
            <v>000</v>
          </cell>
          <cell r="F19" t="str">
            <v>00000</v>
          </cell>
          <cell r="G19" t="str">
            <v>SO</v>
          </cell>
          <cell r="H19" t="str">
            <v>Country Director</v>
          </cell>
        </row>
        <row r="20">
          <cell r="A20" t="str">
            <v>0300-2051-DEGZ-951-00000-SO</v>
          </cell>
          <cell r="B20" t="str">
            <v>0300</v>
          </cell>
          <cell r="C20" t="str">
            <v>2051</v>
          </cell>
          <cell r="D20" t="str">
            <v>DEGZ</v>
          </cell>
          <cell r="E20" t="str">
            <v>951</v>
          </cell>
          <cell r="F20" t="str">
            <v>00000</v>
          </cell>
          <cell r="G20" t="str">
            <v>SO</v>
          </cell>
          <cell r="H20" t="str">
            <v>CD Salary - National</v>
          </cell>
        </row>
        <row r="21">
          <cell r="A21" t="str">
            <v>0300-2141-DHBP-000-00000-SO</v>
          </cell>
          <cell r="B21" t="str">
            <v>0300</v>
          </cell>
          <cell r="C21" t="str">
            <v>2141</v>
          </cell>
          <cell r="D21" t="str">
            <v>DHBP</v>
          </cell>
          <cell r="E21" t="str">
            <v>000</v>
          </cell>
          <cell r="F21" t="str">
            <v>00000</v>
          </cell>
          <cell r="G21" t="str">
            <v>SO</v>
          </cell>
          <cell r="H21" t="str">
            <v>Country Director</v>
          </cell>
        </row>
        <row r="22">
          <cell r="A22" t="str">
            <v>0300-2141-DHBP-N51-00000-SO</v>
          </cell>
          <cell r="B22" t="str">
            <v>0300</v>
          </cell>
          <cell r="C22" t="str">
            <v>2141</v>
          </cell>
          <cell r="D22" t="str">
            <v>DHBP</v>
          </cell>
          <cell r="E22" t="str">
            <v>N51</v>
          </cell>
          <cell r="F22" t="str">
            <v>00000</v>
          </cell>
          <cell r="G22" t="str">
            <v>SO</v>
          </cell>
          <cell r="H22" t="str">
            <v>Country Director</v>
          </cell>
        </row>
        <row r="23">
          <cell r="A23" t="str">
            <v>0300-2141-DHBZ-000-00000-SO</v>
          </cell>
          <cell r="B23" t="str">
            <v>0300</v>
          </cell>
          <cell r="C23" t="str">
            <v>2141</v>
          </cell>
          <cell r="D23" t="str">
            <v>DHBZ</v>
          </cell>
          <cell r="E23" t="str">
            <v>000</v>
          </cell>
          <cell r="F23" t="str">
            <v>00000</v>
          </cell>
          <cell r="G23" t="str">
            <v>SO</v>
          </cell>
          <cell r="H23" t="str">
            <v>Country Director</v>
          </cell>
        </row>
        <row r="24">
          <cell r="A24" t="str">
            <v>0300-2141-DHBZ-951-00000-SO</v>
          </cell>
          <cell r="B24" t="str">
            <v>0300</v>
          </cell>
          <cell r="C24" t="str">
            <v>2141</v>
          </cell>
          <cell r="D24" t="str">
            <v>DHBZ</v>
          </cell>
          <cell r="E24" t="str">
            <v>951</v>
          </cell>
          <cell r="F24" t="str">
            <v>00000</v>
          </cell>
          <cell r="G24" t="str">
            <v>SO</v>
          </cell>
          <cell r="H24" t="str">
            <v>CD Salary - National</v>
          </cell>
        </row>
        <row r="25">
          <cell r="A25" t="str">
            <v>0300-2230-DLLD-000-00000-SO</v>
          </cell>
          <cell r="B25" t="str">
            <v>0300</v>
          </cell>
          <cell r="C25" t="str">
            <v>2230</v>
          </cell>
          <cell r="D25" t="str">
            <v>DLLD</v>
          </cell>
          <cell r="E25" t="str">
            <v>000</v>
          </cell>
          <cell r="F25" t="str">
            <v>00000</v>
          </cell>
          <cell r="G25" t="str">
            <v>SO</v>
          </cell>
          <cell r="H25" t="str">
            <v>Country Director</v>
          </cell>
        </row>
        <row r="26">
          <cell r="A26" t="str">
            <v>0300-2230-DLLD-N51-00000-SO</v>
          </cell>
          <cell r="B26" t="str">
            <v>0300</v>
          </cell>
          <cell r="C26" t="str">
            <v>2230</v>
          </cell>
          <cell r="D26" t="str">
            <v>DLLD</v>
          </cell>
          <cell r="E26" t="str">
            <v>N51</v>
          </cell>
          <cell r="F26" t="str">
            <v>00000</v>
          </cell>
          <cell r="G26" t="str">
            <v>SO</v>
          </cell>
          <cell r="H26" t="str">
            <v>Country Director</v>
          </cell>
        </row>
        <row r="27">
          <cell r="A27" t="str">
            <v>0300-2230-DLLZ-000-00000-SO</v>
          </cell>
          <cell r="B27" t="str">
            <v>0300</v>
          </cell>
          <cell r="C27" t="str">
            <v>2230</v>
          </cell>
          <cell r="D27" t="str">
            <v>DLLZ</v>
          </cell>
          <cell r="E27" t="str">
            <v>000</v>
          </cell>
          <cell r="F27" t="str">
            <v>00000</v>
          </cell>
          <cell r="G27" t="str">
            <v>SO</v>
          </cell>
          <cell r="H27" t="str">
            <v>Country Director</v>
          </cell>
        </row>
        <row r="28">
          <cell r="A28" t="str">
            <v>0300-2230-DLLZ-951-00000-SO</v>
          </cell>
          <cell r="B28" t="str">
            <v>0300</v>
          </cell>
          <cell r="C28" t="str">
            <v>2230</v>
          </cell>
          <cell r="D28" t="str">
            <v>DLLZ</v>
          </cell>
          <cell r="E28" t="str">
            <v>951</v>
          </cell>
          <cell r="F28" t="str">
            <v>00000</v>
          </cell>
          <cell r="G28" t="str">
            <v>SO</v>
          </cell>
          <cell r="H28" t="str">
            <v>CD salary - National</v>
          </cell>
        </row>
        <row r="29">
          <cell r="A29" t="str">
            <v>0300-2375-DEFP-000-00000-SO</v>
          </cell>
          <cell r="B29" t="str">
            <v>0300</v>
          </cell>
          <cell r="C29" t="str">
            <v>2375</v>
          </cell>
          <cell r="D29" t="str">
            <v>DEFP</v>
          </cell>
          <cell r="E29" t="str">
            <v>000</v>
          </cell>
          <cell r="F29" t="str">
            <v>00000</v>
          </cell>
          <cell r="G29" t="str">
            <v>SO</v>
          </cell>
          <cell r="H29" t="str">
            <v>Country Director</v>
          </cell>
        </row>
        <row r="30">
          <cell r="A30" t="str">
            <v>0300-2375-DEFP-N51-00000-SO</v>
          </cell>
          <cell r="B30" t="str">
            <v>0300</v>
          </cell>
          <cell r="C30" t="str">
            <v>2375</v>
          </cell>
          <cell r="D30" t="str">
            <v>DEFP</v>
          </cell>
          <cell r="E30" t="str">
            <v>N51</v>
          </cell>
          <cell r="F30" t="str">
            <v>00000</v>
          </cell>
          <cell r="G30" t="str">
            <v>SO</v>
          </cell>
          <cell r="H30" t="str">
            <v>Country Director</v>
          </cell>
        </row>
        <row r="31">
          <cell r="A31" t="str">
            <v>0300-2375-DEFZ-000-00000-SO</v>
          </cell>
          <cell r="B31" t="str">
            <v>0300</v>
          </cell>
          <cell r="C31" t="str">
            <v>2375</v>
          </cell>
          <cell r="D31" t="str">
            <v>DEFZ</v>
          </cell>
          <cell r="E31" t="str">
            <v>000</v>
          </cell>
          <cell r="F31" t="str">
            <v>00000</v>
          </cell>
          <cell r="G31" t="str">
            <v>SO</v>
          </cell>
          <cell r="H31" t="str">
            <v>Country Director</v>
          </cell>
        </row>
        <row r="32">
          <cell r="A32" t="str">
            <v>0300-2375-DEFZ-951-00000-SO</v>
          </cell>
          <cell r="B32" t="str">
            <v>0300</v>
          </cell>
          <cell r="C32" t="str">
            <v>2375</v>
          </cell>
          <cell r="D32" t="str">
            <v>DEFZ</v>
          </cell>
          <cell r="E32" t="str">
            <v>951</v>
          </cell>
          <cell r="F32" t="str">
            <v>00000</v>
          </cell>
          <cell r="G32" t="str">
            <v>SO</v>
          </cell>
          <cell r="H32" t="str">
            <v>CD Salary - National</v>
          </cell>
        </row>
        <row r="33">
          <cell r="A33" t="str">
            <v>0300-2460-DIIP-000-00000-SO</v>
          </cell>
          <cell r="B33" t="str">
            <v>0300</v>
          </cell>
          <cell r="C33" t="str">
            <v>2460</v>
          </cell>
          <cell r="D33" t="str">
            <v>DIIP</v>
          </cell>
          <cell r="E33" t="str">
            <v>000</v>
          </cell>
          <cell r="F33" t="str">
            <v>00000</v>
          </cell>
          <cell r="G33" t="str">
            <v>SO</v>
          </cell>
          <cell r="H33" t="str">
            <v>Country Director</v>
          </cell>
        </row>
        <row r="34">
          <cell r="A34" t="str">
            <v>0300-2460-DIIP-N51-00000-SO</v>
          </cell>
          <cell r="B34" t="str">
            <v>0300</v>
          </cell>
          <cell r="C34" t="str">
            <v>2460</v>
          </cell>
          <cell r="D34" t="str">
            <v>DIIP</v>
          </cell>
          <cell r="E34" t="str">
            <v>N51</v>
          </cell>
          <cell r="F34" t="str">
            <v>00000</v>
          </cell>
          <cell r="G34" t="str">
            <v>SO</v>
          </cell>
          <cell r="H34" t="str">
            <v>Country Director</v>
          </cell>
        </row>
        <row r="35">
          <cell r="A35" t="str">
            <v>0300-2460-DIIZ-000-00000-SO</v>
          </cell>
          <cell r="B35" t="str">
            <v>0300</v>
          </cell>
          <cell r="C35" t="str">
            <v>2460</v>
          </cell>
          <cell r="D35" t="str">
            <v>DIIZ</v>
          </cell>
          <cell r="E35" t="str">
            <v>000</v>
          </cell>
          <cell r="F35" t="str">
            <v>00000</v>
          </cell>
          <cell r="G35" t="str">
            <v>SO</v>
          </cell>
          <cell r="H35" t="str">
            <v>Country Director</v>
          </cell>
        </row>
        <row r="36">
          <cell r="A36" t="str">
            <v>0300-2460-DIIZ-951-00000-SO</v>
          </cell>
          <cell r="B36" t="str">
            <v>0300</v>
          </cell>
          <cell r="C36" t="str">
            <v>2460</v>
          </cell>
          <cell r="D36" t="str">
            <v>DIIZ</v>
          </cell>
          <cell r="E36" t="str">
            <v>951</v>
          </cell>
          <cell r="F36" t="str">
            <v>00000</v>
          </cell>
          <cell r="G36" t="str">
            <v>SO</v>
          </cell>
          <cell r="H36" t="str">
            <v>CD Salary - National</v>
          </cell>
        </row>
        <row r="37">
          <cell r="A37" t="str">
            <v>0300-2574-EGUP-000-00000-SO</v>
          </cell>
          <cell r="B37" t="str">
            <v>0300</v>
          </cell>
          <cell r="C37" t="str">
            <v>2574</v>
          </cell>
          <cell r="D37" t="str">
            <v>EGUP</v>
          </cell>
          <cell r="E37" t="str">
            <v>000</v>
          </cell>
          <cell r="F37" t="str">
            <v>00000</v>
          </cell>
          <cell r="G37" t="str">
            <v>SO</v>
          </cell>
          <cell r="H37" t="str">
            <v>Country Director</v>
          </cell>
        </row>
        <row r="38">
          <cell r="A38" t="str">
            <v>0300-2574-EGUP-N51-00000-SO</v>
          </cell>
          <cell r="B38" t="str">
            <v>0300</v>
          </cell>
          <cell r="C38" t="str">
            <v>2574</v>
          </cell>
          <cell r="D38" t="str">
            <v>EGUP</v>
          </cell>
          <cell r="E38" t="str">
            <v>N51</v>
          </cell>
          <cell r="F38" t="str">
            <v>00000</v>
          </cell>
          <cell r="G38" t="str">
            <v>SO</v>
          </cell>
          <cell r="H38" t="str">
            <v>Country Director</v>
          </cell>
        </row>
        <row r="39">
          <cell r="A39" t="str">
            <v>0300-2574-EGUZ-000-00000-SO</v>
          </cell>
          <cell r="B39" t="str">
            <v>0300</v>
          </cell>
          <cell r="C39" t="str">
            <v>2574</v>
          </cell>
          <cell r="D39" t="str">
            <v>EGUZ</v>
          </cell>
          <cell r="E39" t="str">
            <v>000</v>
          </cell>
          <cell r="F39" t="str">
            <v>00000</v>
          </cell>
          <cell r="G39" t="str">
            <v>SO</v>
          </cell>
          <cell r="H39" t="str">
            <v>Country Director</v>
          </cell>
        </row>
        <row r="40">
          <cell r="A40" t="str">
            <v>0300-2574-EGUZ-951-00000-SO</v>
          </cell>
          <cell r="B40" t="str">
            <v>0300</v>
          </cell>
          <cell r="C40" t="str">
            <v>2574</v>
          </cell>
          <cell r="D40" t="str">
            <v>EGUZ</v>
          </cell>
          <cell r="E40" t="str">
            <v>951</v>
          </cell>
          <cell r="F40" t="str">
            <v>00000</v>
          </cell>
          <cell r="G40" t="str">
            <v>SO</v>
          </cell>
          <cell r="H40" t="str">
            <v>CD Salay - National</v>
          </cell>
        </row>
        <row r="41">
          <cell r="A41" t="str">
            <v>0300-2576-EGTD-N51-00000-SO</v>
          </cell>
          <cell r="B41" t="str">
            <v>0300</v>
          </cell>
          <cell r="C41" t="str">
            <v>2576</v>
          </cell>
          <cell r="D41" t="str">
            <v>EGTD</v>
          </cell>
          <cell r="E41" t="str">
            <v>N51</v>
          </cell>
          <cell r="F41" t="str">
            <v>00000</v>
          </cell>
          <cell r="G41" t="str">
            <v>SO</v>
          </cell>
          <cell r="H41" t="str">
            <v>Country Director</v>
          </cell>
        </row>
        <row r="42">
          <cell r="A42" t="str">
            <v>0301-1090-0000-952-00000-SO</v>
          </cell>
          <cell r="B42" t="str">
            <v>0301</v>
          </cell>
          <cell r="C42" t="str">
            <v>1090</v>
          </cell>
          <cell r="D42" t="str">
            <v>0000</v>
          </cell>
          <cell r="E42" t="str">
            <v>952</v>
          </cell>
          <cell r="F42" t="str">
            <v>00000</v>
          </cell>
          <cell r="G42" t="str">
            <v>SO</v>
          </cell>
          <cell r="H42" t="str">
            <v>Assistant Country Director</v>
          </cell>
        </row>
        <row r="43">
          <cell r="A43" t="str">
            <v>0301-1290-0000-000-00000-SO</v>
          </cell>
          <cell r="B43" t="str">
            <v>0301</v>
          </cell>
          <cell r="C43" t="str">
            <v>1290</v>
          </cell>
          <cell r="D43" t="str">
            <v>0000</v>
          </cell>
          <cell r="E43" t="str">
            <v>000</v>
          </cell>
          <cell r="F43" t="str">
            <v>00000</v>
          </cell>
          <cell r="G43" t="str">
            <v>SO</v>
          </cell>
          <cell r="H43" t="str">
            <v>Assistant Country Director</v>
          </cell>
        </row>
        <row r="44">
          <cell r="A44" t="str">
            <v>0301-2051-DEGD-000-00000-SO</v>
          </cell>
          <cell r="B44" t="str">
            <v>0301</v>
          </cell>
          <cell r="C44" t="str">
            <v>2051</v>
          </cell>
          <cell r="D44" t="str">
            <v>DEGD</v>
          </cell>
          <cell r="E44" t="str">
            <v>000</v>
          </cell>
          <cell r="F44" t="str">
            <v>00000</v>
          </cell>
          <cell r="G44" t="str">
            <v>SO</v>
          </cell>
          <cell r="H44" t="str">
            <v>Assistant Country Director</v>
          </cell>
        </row>
        <row r="45">
          <cell r="A45" t="str">
            <v>0301-2051-DEGD-N52-00000-SO</v>
          </cell>
          <cell r="B45" t="str">
            <v>0301</v>
          </cell>
          <cell r="C45" t="str">
            <v>2051</v>
          </cell>
          <cell r="D45" t="str">
            <v>DEGD</v>
          </cell>
          <cell r="E45" t="str">
            <v>N52</v>
          </cell>
          <cell r="F45" t="str">
            <v>00000</v>
          </cell>
          <cell r="G45" t="str">
            <v>SO</v>
          </cell>
          <cell r="H45" t="str">
            <v>Assistant Country Director</v>
          </cell>
        </row>
        <row r="46">
          <cell r="A46" t="str">
            <v>0301-2051-DEGZ-000-00000-SO</v>
          </cell>
          <cell r="B46" t="str">
            <v>0301</v>
          </cell>
          <cell r="C46" t="str">
            <v>2051</v>
          </cell>
          <cell r="D46" t="str">
            <v>DEGZ</v>
          </cell>
          <cell r="E46" t="str">
            <v>000</v>
          </cell>
          <cell r="F46" t="str">
            <v>00000</v>
          </cell>
          <cell r="G46" t="str">
            <v>SO</v>
          </cell>
          <cell r="H46" t="str">
            <v>Assistant Country Director</v>
          </cell>
        </row>
        <row r="47">
          <cell r="A47" t="str">
            <v>0301-2051-DEGZ-952-00000-SO</v>
          </cell>
          <cell r="B47" t="str">
            <v>0301</v>
          </cell>
          <cell r="C47" t="str">
            <v>2051</v>
          </cell>
          <cell r="D47" t="str">
            <v>DEGZ</v>
          </cell>
          <cell r="E47" t="str">
            <v>952</v>
          </cell>
          <cell r="F47" t="str">
            <v>00000</v>
          </cell>
          <cell r="G47" t="str">
            <v>SO</v>
          </cell>
          <cell r="H47" t="str">
            <v>ACD Salary - National</v>
          </cell>
        </row>
        <row r="48">
          <cell r="A48" t="str">
            <v>0301-2141-DHBP-000-00000-SO</v>
          </cell>
          <cell r="B48" t="str">
            <v>0301</v>
          </cell>
          <cell r="C48" t="str">
            <v>2141</v>
          </cell>
          <cell r="D48" t="str">
            <v>DHBP</v>
          </cell>
          <cell r="E48" t="str">
            <v>000</v>
          </cell>
          <cell r="F48" t="str">
            <v>00000</v>
          </cell>
          <cell r="G48" t="str">
            <v>SO</v>
          </cell>
          <cell r="H48" t="str">
            <v>Assistant Country Director</v>
          </cell>
        </row>
        <row r="49">
          <cell r="A49" t="str">
            <v>0301-2141-DHBP-N52-00000-SO</v>
          </cell>
          <cell r="B49" t="str">
            <v>0301</v>
          </cell>
          <cell r="C49" t="str">
            <v>2141</v>
          </cell>
          <cell r="D49" t="str">
            <v>DHBP</v>
          </cell>
          <cell r="E49" t="str">
            <v>N52</v>
          </cell>
          <cell r="F49" t="str">
            <v>00000</v>
          </cell>
          <cell r="G49" t="str">
            <v>SO</v>
          </cell>
          <cell r="H49" t="str">
            <v>Assistant Country Director</v>
          </cell>
        </row>
        <row r="50">
          <cell r="A50" t="str">
            <v>0301-2141-DHBZ-000-00000-SO</v>
          </cell>
          <cell r="B50" t="str">
            <v>0301</v>
          </cell>
          <cell r="C50" t="str">
            <v>2141</v>
          </cell>
          <cell r="D50" t="str">
            <v>DHBZ</v>
          </cell>
          <cell r="E50" t="str">
            <v>000</v>
          </cell>
          <cell r="F50" t="str">
            <v>00000</v>
          </cell>
          <cell r="G50" t="str">
            <v>SO</v>
          </cell>
          <cell r="H50" t="str">
            <v>Assistant Country Director</v>
          </cell>
        </row>
        <row r="51">
          <cell r="A51" t="str">
            <v>0301-2141-DHBZ-952-00000-SO</v>
          </cell>
          <cell r="B51" t="str">
            <v>0301</v>
          </cell>
          <cell r="C51" t="str">
            <v>2141</v>
          </cell>
          <cell r="D51" t="str">
            <v>DHBZ</v>
          </cell>
          <cell r="E51" t="str">
            <v>952</v>
          </cell>
          <cell r="F51" t="str">
            <v>00000</v>
          </cell>
          <cell r="G51" t="str">
            <v>SO</v>
          </cell>
          <cell r="H51" t="str">
            <v>ACD Salary - National</v>
          </cell>
        </row>
        <row r="52">
          <cell r="A52" t="str">
            <v>0301-2230-DLLD-000-00000-SO</v>
          </cell>
          <cell r="B52" t="str">
            <v>0301</v>
          </cell>
          <cell r="C52" t="str">
            <v>2230</v>
          </cell>
          <cell r="D52" t="str">
            <v>DLLD</v>
          </cell>
          <cell r="E52" t="str">
            <v>000</v>
          </cell>
          <cell r="F52" t="str">
            <v>00000</v>
          </cell>
          <cell r="G52" t="str">
            <v>SO</v>
          </cell>
          <cell r="H52" t="str">
            <v>Assistant Country Director</v>
          </cell>
        </row>
        <row r="53">
          <cell r="A53" t="str">
            <v>0301-2230-DLLD-N52-00000-SO</v>
          </cell>
          <cell r="B53" t="str">
            <v>0301</v>
          </cell>
          <cell r="C53" t="str">
            <v>2230</v>
          </cell>
          <cell r="D53" t="str">
            <v>DLLD</v>
          </cell>
          <cell r="E53" t="str">
            <v>N52</v>
          </cell>
          <cell r="F53" t="str">
            <v>00000</v>
          </cell>
          <cell r="G53" t="str">
            <v>SO</v>
          </cell>
          <cell r="H53" t="str">
            <v>Assistant Country Director</v>
          </cell>
        </row>
        <row r="54">
          <cell r="A54" t="str">
            <v>0301-2230-DLLZ-000-00000-SO</v>
          </cell>
          <cell r="B54" t="str">
            <v>0301</v>
          </cell>
          <cell r="C54" t="str">
            <v>2230</v>
          </cell>
          <cell r="D54" t="str">
            <v>DLLZ</v>
          </cell>
          <cell r="E54" t="str">
            <v>000</v>
          </cell>
          <cell r="F54" t="str">
            <v>00000</v>
          </cell>
          <cell r="G54" t="str">
            <v>SO</v>
          </cell>
          <cell r="H54" t="str">
            <v>Assistant Country Director</v>
          </cell>
        </row>
        <row r="55">
          <cell r="A55" t="str">
            <v>0301-2230-DLLZ-952-00000-SO</v>
          </cell>
          <cell r="B55" t="str">
            <v>0301</v>
          </cell>
          <cell r="C55" t="str">
            <v>2230</v>
          </cell>
          <cell r="D55" t="str">
            <v>DLLZ</v>
          </cell>
          <cell r="E55" t="str">
            <v>952</v>
          </cell>
          <cell r="F55" t="str">
            <v>00000</v>
          </cell>
          <cell r="G55" t="str">
            <v>SO</v>
          </cell>
          <cell r="H55" t="str">
            <v>ACD Salary - National</v>
          </cell>
        </row>
        <row r="56">
          <cell r="A56" t="str">
            <v>0301-2375-DEFP-000-00000-SO</v>
          </cell>
          <cell r="B56" t="str">
            <v>0301</v>
          </cell>
          <cell r="C56" t="str">
            <v>2375</v>
          </cell>
          <cell r="D56" t="str">
            <v>DEFP</v>
          </cell>
          <cell r="E56" t="str">
            <v>000</v>
          </cell>
          <cell r="F56" t="str">
            <v>00000</v>
          </cell>
          <cell r="G56" t="str">
            <v>SO</v>
          </cell>
          <cell r="H56" t="str">
            <v>Assistant Country Director</v>
          </cell>
        </row>
        <row r="57">
          <cell r="A57" t="str">
            <v>0301-2375-DEFP-N52-00000-SO</v>
          </cell>
          <cell r="B57" t="str">
            <v>0301</v>
          </cell>
          <cell r="C57" t="str">
            <v>2375</v>
          </cell>
          <cell r="D57" t="str">
            <v>DEFP</v>
          </cell>
          <cell r="E57" t="str">
            <v>N52</v>
          </cell>
          <cell r="F57" t="str">
            <v>00000</v>
          </cell>
          <cell r="G57" t="str">
            <v>SO</v>
          </cell>
          <cell r="H57" t="str">
            <v>Assistant Country Director</v>
          </cell>
        </row>
        <row r="58">
          <cell r="A58" t="str">
            <v>0301-2375-DEFZ-000-00000-SO</v>
          </cell>
          <cell r="B58" t="str">
            <v>0301</v>
          </cell>
          <cell r="C58" t="str">
            <v>2375</v>
          </cell>
          <cell r="D58" t="str">
            <v>DEFZ</v>
          </cell>
          <cell r="E58" t="str">
            <v>000</v>
          </cell>
          <cell r="F58" t="str">
            <v>00000</v>
          </cell>
          <cell r="G58" t="str">
            <v>SO</v>
          </cell>
          <cell r="H58" t="str">
            <v>Assistant Country Director</v>
          </cell>
        </row>
        <row r="59">
          <cell r="A59" t="str">
            <v>0301-2375-DEFZ-952-00000-SO</v>
          </cell>
          <cell r="B59" t="str">
            <v>0301</v>
          </cell>
          <cell r="C59" t="str">
            <v>2375</v>
          </cell>
          <cell r="D59" t="str">
            <v>DEFZ</v>
          </cell>
          <cell r="E59" t="str">
            <v>952</v>
          </cell>
          <cell r="F59" t="str">
            <v>00000</v>
          </cell>
          <cell r="G59" t="str">
            <v>SO</v>
          </cell>
          <cell r="H59" t="str">
            <v>ACD Salary - National</v>
          </cell>
        </row>
        <row r="60">
          <cell r="A60" t="str">
            <v>0301-2460-DIIP-000-00000-SO</v>
          </cell>
          <cell r="B60" t="str">
            <v>0301</v>
          </cell>
          <cell r="C60" t="str">
            <v>2460</v>
          </cell>
          <cell r="D60" t="str">
            <v>DIIP</v>
          </cell>
          <cell r="E60" t="str">
            <v>000</v>
          </cell>
          <cell r="F60" t="str">
            <v>00000</v>
          </cell>
          <cell r="G60" t="str">
            <v>SO</v>
          </cell>
          <cell r="H60" t="str">
            <v>Assistant Country Director</v>
          </cell>
        </row>
        <row r="61">
          <cell r="A61" t="str">
            <v>0301-2460-DIIP-N52-00000-SO</v>
          </cell>
          <cell r="B61" t="str">
            <v>0301</v>
          </cell>
          <cell r="C61" t="str">
            <v>2460</v>
          </cell>
          <cell r="D61" t="str">
            <v>DIIP</v>
          </cell>
          <cell r="E61" t="str">
            <v>N52</v>
          </cell>
          <cell r="F61" t="str">
            <v>00000</v>
          </cell>
          <cell r="G61" t="str">
            <v>SO</v>
          </cell>
          <cell r="H61" t="str">
            <v>Assistant Country Director</v>
          </cell>
        </row>
        <row r="62">
          <cell r="A62" t="str">
            <v>0301-2460-DIIZ-000-00000-SO</v>
          </cell>
          <cell r="B62" t="str">
            <v>0301</v>
          </cell>
          <cell r="C62" t="str">
            <v>2460</v>
          </cell>
          <cell r="D62" t="str">
            <v>DIIZ</v>
          </cell>
          <cell r="E62" t="str">
            <v>000</v>
          </cell>
          <cell r="F62" t="str">
            <v>00000</v>
          </cell>
          <cell r="G62" t="str">
            <v>SO</v>
          </cell>
          <cell r="H62" t="str">
            <v>Assistant Country Director</v>
          </cell>
        </row>
        <row r="63">
          <cell r="A63" t="str">
            <v>0301-2460-DIIZ-952-00000-SO</v>
          </cell>
          <cell r="B63" t="str">
            <v>0301</v>
          </cell>
          <cell r="C63" t="str">
            <v>2460</v>
          </cell>
          <cell r="D63" t="str">
            <v>DIIZ</v>
          </cell>
          <cell r="E63" t="str">
            <v>952</v>
          </cell>
          <cell r="F63" t="str">
            <v>00000</v>
          </cell>
          <cell r="G63" t="str">
            <v>SO</v>
          </cell>
          <cell r="H63" t="str">
            <v>ACD Salary - National</v>
          </cell>
        </row>
        <row r="64">
          <cell r="A64" t="str">
            <v>0301-2574-EGUP-000-00000-SO</v>
          </cell>
          <cell r="B64" t="str">
            <v>0301</v>
          </cell>
          <cell r="C64" t="str">
            <v>2574</v>
          </cell>
          <cell r="D64" t="str">
            <v>EGUP</v>
          </cell>
          <cell r="E64" t="str">
            <v>000</v>
          </cell>
          <cell r="F64" t="str">
            <v>00000</v>
          </cell>
          <cell r="G64" t="str">
            <v>SO</v>
          </cell>
          <cell r="H64" t="str">
            <v>Assistant Country Director</v>
          </cell>
        </row>
        <row r="65">
          <cell r="A65" t="str">
            <v>0301-2574-EGUP-N52-00000-SO</v>
          </cell>
          <cell r="B65" t="str">
            <v>0301</v>
          </cell>
          <cell r="C65" t="str">
            <v>2574</v>
          </cell>
          <cell r="D65" t="str">
            <v>EGUP</v>
          </cell>
          <cell r="E65" t="str">
            <v>N52</v>
          </cell>
          <cell r="F65" t="str">
            <v>00000</v>
          </cell>
          <cell r="G65" t="str">
            <v>SO</v>
          </cell>
          <cell r="H65" t="str">
            <v>Assistant Country Director</v>
          </cell>
        </row>
        <row r="66">
          <cell r="A66" t="str">
            <v>0301-2574-EGUZ-000-00000-SO</v>
          </cell>
          <cell r="B66" t="str">
            <v>0301</v>
          </cell>
          <cell r="C66" t="str">
            <v>2574</v>
          </cell>
          <cell r="D66" t="str">
            <v>EGUZ</v>
          </cell>
          <cell r="E66" t="str">
            <v>000</v>
          </cell>
          <cell r="F66" t="str">
            <v>00000</v>
          </cell>
          <cell r="G66" t="str">
            <v>SO</v>
          </cell>
          <cell r="H66" t="str">
            <v>Assistant Country Director</v>
          </cell>
        </row>
        <row r="67">
          <cell r="A67" t="str">
            <v>0301-2574-EGUZ-952-00000-SO</v>
          </cell>
          <cell r="B67" t="str">
            <v>0301</v>
          </cell>
          <cell r="C67" t="str">
            <v>2574</v>
          </cell>
          <cell r="D67" t="str">
            <v>EGUZ</v>
          </cell>
          <cell r="E67" t="str">
            <v>952</v>
          </cell>
          <cell r="F67" t="str">
            <v>00000</v>
          </cell>
          <cell r="G67" t="str">
            <v>SO</v>
          </cell>
          <cell r="H67" t="str">
            <v>ACD Salary - National</v>
          </cell>
        </row>
        <row r="68">
          <cell r="A68" t="str">
            <v>0301-2576-EGTD-N52-00000-SO</v>
          </cell>
          <cell r="B68" t="str">
            <v>0301</v>
          </cell>
          <cell r="C68" t="str">
            <v>2576</v>
          </cell>
          <cell r="D68" t="str">
            <v>EGTD</v>
          </cell>
          <cell r="E68" t="str">
            <v>N52</v>
          </cell>
          <cell r="F68" t="str">
            <v>00000</v>
          </cell>
          <cell r="G68" t="str">
            <v>SO</v>
          </cell>
          <cell r="H68" t="str">
            <v>Assistant Country Director</v>
          </cell>
        </row>
        <row r="69">
          <cell r="A69" t="str">
            <v>0302-1290-0000-000-00000-SO</v>
          </cell>
          <cell r="B69" t="str">
            <v>0302</v>
          </cell>
          <cell r="C69" t="str">
            <v>1290</v>
          </cell>
          <cell r="D69" t="str">
            <v>0000</v>
          </cell>
          <cell r="E69" t="str">
            <v>000</v>
          </cell>
          <cell r="F69" t="str">
            <v>00000</v>
          </cell>
          <cell r="G69" t="str">
            <v>SO</v>
          </cell>
          <cell r="H69" t="str">
            <v>Field Operations Manager</v>
          </cell>
        </row>
        <row r="70">
          <cell r="A70" t="str">
            <v>0302-2051-DEGD-000-00000-SO</v>
          </cell>
          <cell r="B70" t="str">
            <v>0302</v>
          </cell>
          <cell r="C70" t="str">
            <v>2051</v>
          </cell>
          <cell r="D70" t="str">
            <v>DEGD</v>
          </cell>
          <cell r="E70" t="str">
            <v>000</v>
          </cell>
          <cell r="F70" t="str">
            <v>00000</v>
          </cell>
          <cell r="G70" t="str">
            <v>SO</v>
          </cell>
          <cell r="H70" t="str">
            <v>Field Operations Manager</v>
          </cell>
        </row>
        <row r="71">
          <cell r="A71" t="str">
            <v>0302-2051-DEGD-A12-00000-SO</v>
          </cell>
          <cell r="B71" t="str">
            <v>0302</v>
          </cell>
          <cell r="C71" t="str">
            <v>2051</v>
          </cell>
          <cell r="D71" t="str">
            <v>DEGD</v>
          </cell>
          <cell r="E71" t="str">
            <v>A12</v>
          </cell>
          <cell r="F71" t="str">
            <v>00000</v>
          </cell>
          <cell r="G71" t="str">
            <v>SO</v>
          </cell>
          <cell r="H71" t="str">
            <v>Field Operations Manager</v>
          </cell>
        </row>
        <row r="72">
          <cell r="A72" t="str">
            <v>0302-2051-DEGZ-000-00000-SO</v>
          </cell>
          <cell r="B72" t="str">
            <v>0302</v>
          </cell>
          <cell r="C72" t="str">
            <v>2051</v>
          </cell>
          <cell r="D72" t="str">
            <v>DEGZ</v>
          </cell>
          <cell r="E72" t="str">
            <v>000</v>
          </cell>
          <cell r="F72" t="str">
            <v>00000</v>
          </cell>
          <cell r="G72" t="str">
            <v>SO</v>
          </cell>
          <cell r="H72" t="str">
            <v>Field Operations Manager</v>
          </cell>
        </row>
        <row r="73">
          <cell r="A73" t="str">
            <v>0302-2141-DHBP-000-00000-SO</v>
          </cell>
          <cell r="B73" t="str">
            <v>0302</v>
          </cell>
          <cell r="C73" t="str">
            <v>2141</v>
          </cell>
          <cell r="D73" t="str">
            <v>DHBP</v>
          </cell>
          <cell r="E73" t="str">
            <v>000</v>
          </cell>
          <cell r="F73" t="str">
            <v>00000</v>
          </cell>
          <cell r="G73" t="str">
            <v>SO</v>
          </cell>
          <cell r="H73" t="str">
            <v>Field Operations Manager</v>
          </cell>
        </row>
        <row r="74">
          <cell r="A74" t="str">
            <v>0302-2141-DHBP-A12-00000-SO</v>
          </cell>
          <cell r="B74" t="str">
            <v>0302</v>
          </cell>
          <cell r="C74" t="str">
            <v>2141</v>
          </cell>
          <cell r="D74" t="str">
            <v>DHBP</v>
          </cell>
          <cell r="E74" t="str">
            <v>A12</v>
          </cell>
          <cell r="F74" t="str">
            <v>00000</v>
          </cell>
          <cell r="G74" t="str">
            <v>SO</v>
          </cell>
          <cell r="H74" t="str">
            <v>Field Operations Manager</v>
          </cell>
        </row>
        <row r="75">
          <cell r="A75" t="str">
            <v>0302-2141-DHBZ-000-00000-SO</v>
          </cell>
          <cell r="B75" t="str">
            <v>0302</v>
          </cell>
          <cell r="C75" t="str">
            <v>2141</v>
          </cell>
          <cell r="D75" t="str">
            <v>DHBZ</v>
          </cell>
          <cell r="E75" t="str">
            <v>000</v>
          </cell>
          <cell r="F75" t="str">
            <v>00000</v>
          </cell>
          <cell r="G75" t="str">
            <v>SO</v>
          </cell>
          <cell r="H75" t="str">
            <v>Field Operations Manager</v>
          </cell>
        </row>
        <row r="76">
          <cell r="A76" t="str">
            <v>0302-2230-DLLD-000-00000-SO</v>
          </cell>
          <cell r="B76" t="str">
            <v>0302</v>
          </cell>
          <cell r="C76" t="str">
            <v>2230</v>
          </cell>
          <cell r="D76" t="str">
            <v>DLLD</v>
          </cell>
          <cell r="E76" t="str">
            <v>000</v>
          </cell>
          <cell r="F76" t="str">
            <v>00000</v>
          </cell>
          <cell r="G76" t="str">
            <v>SO</v>
          </cell>
          <cell r="H76" t="str">
            <v>Field Operations Manager</v>
          </cell>
        </row>
        <row r="77">
          <cell r="A77" t="str">
            <v>0302-2230-DLLD-A12-00000-SO</v>
          </cell>
          <cell r="B77" t="str">
            <v>0302</v>
          </cell>
          <cell r="C77" t="str">
            <v>2230</v>
          </cell>
          <cell r="D77" t="str">
            <v>DLLD</v>
          </cell>
          <cell r="E77" t="str">
            <v>A12</v>
          </cell>
          <cell r="F77" t="str">
            <v>00000</v>
          </cell>
          <cell r="G77" t="str">
            <v>SO</v>
          </cell>
          <cell r="H77" t="str">
            <v>Field Operations Manager</v>
          </cell>
        </row>
        <row r="78">
          <cell r="A78" t="str">
            <v>0302-2230-DLLZ-000-00000-SO</v>
          </cell>
          <cell r="B78" t="str">
            <v>0302</v>
          </cell>
          <cell r="C78" t="str">
            <v>2230</v>
          </cell>
          <cell r="D78" t="str">
            <v>DLLZ</v>
          </cell>
          <cell r="E78" t="str">
            <v>000</v>
          </cell>
          <cell r="F78" t="str">
            <v>00000</v>
          </cell>
          <cell r="G78" t="str">
            <v>SO</v>
          </cell>
          <cell r="H78" t="str">
            <v>Field Operations Manager</v>
          </cell>
        </row>
        <row r="79">
          <cell r="A79" t="str">
            <v>0302-2375-DEFP-000-00000-SO</v>
          </cell>
          <cell r="B79" t="str">
            <v>0302</v>
          </cell>
          <cell r="C79" t="str">
            <v>2375</v>
          </cell>
          <cell r="D79" t="str">
            <v>DEFP</v>
          </cell>
          <cell r="E79" t="str">
            <v>000</v>
          </cell>
          <cell r="F79" t="str">
            <v>00000</v>
          </cell>
          <cell r="G79" t="str">
            <v>SO</v>
          </cell>
          <cell r="H79" t="str">
            <v>Field Operations Manager</v>
          </cell>
        </row>
        <row r="80">
          <cell r="A80" t="str">
            <v>0302-2375-DEFZ-000-00000-SO</v>
          </cell>
          <cell r="B80" t="str">
            <v>0302</v>
          </cell>
          <cell r="C80" t="str">
            <v>2375</v>
          </cell>
          <cell r="D80" t="str">
            <v>DEFZ</v>
          </cell>
          <cell r="E80" t="str">
            <v>000</v>
          </cell>
          <cell r="F80" t="str">
            <v>00000</v>
          </cell>
          <cell r="G80" t="str">
            <v>SO</v>
          </cell>
          <cell r="H80" t="str">
            <v>Field Operations Manager</v>
          </cell>
        </row>
        <row r="81">
          <cell r="A81" t="str">
            <v>0302-2460-DIIP-000-00000-SO</v>
          </cell>
          <cell r="B81" t="str">
            <v>0302</v>
          </cell>
          <cell r="C81" t="str">
            <v>2460</v>
          </cell>
          <cell r="D81" t="str">
            <v>DIIP</v>
          </cell>
          <cell r="E81" t="str">
            <v>000</v>
          </cell>
          <cell r="F81" t="str">
            <v>00000</v>
          </cell>
          <cell r="G81" t="str">
            <v>SO</v>
          </cell>
          <cell r="H81" t="str">
            <v>Field Operations Manager</v>
          </cell>
        </row>
        <row r="82">
          <cell r="A82" t="str">
            <v>0302-2460-DIIZ-000-00000-SO</v>
          </cell>
          <cell r="B82" t="str">
            <v>0302</v>
          </cell>
          <cell r="C82" t="str">
            <v>2460</v>
          </cell>
          <cell r="D82" t="str">
            <v>DIIZ</v>
          </cell>
          <cell r="E82" t="str">
            <v>000</v>
          </cell>
          <cell r="F82" t="str">
            <v>00000</v>
          </cell>
          <cell r="G82" t="str">
            <v>SO</v>
          </cell>
          <cell r="H82" t="str">
            <v>Field Operations Manager</v>
          </cell>
        </row>
        <row r="83">
          <cell r="A83" t="str">
            <v>0302-2574-EGUP-000-00000-SO</v>
          </cell>
          <cell r="B83" t="str">
            <v>0302</v>
          </cell>
          <cell r="C83" t="str">
            <v>2574</v>
          </cell>
          <cell r="D83" t="str">
            <v>EGUP</v>
          </cell>
          <cell r="E83" t="str">
            <v>000</v>
          </cell>
          <cell r="F83" t="str">
            <v>00000</v>
          </cell>
          <cell r="G83" t="str">
            <v>SO</v>
          </cell>
          <cell r="H83" t="str">
            <v>Field Operations Manager</v>
          </cell>
        </row>
        <row r="84">
          <cell r="A84" t="str">
            <v>0302-2574-EGUZ-000-00000-SO</v>
          </cell>
          <cell r="B84" t="str">
            <v>0302</v>
          </cell>
          <cell r="C84" t="str">
            <v>2574</v>
          </cell>
          <cell r="D84" t="str">
            <v>EGUZ</v>
          </cell>
          <cell r="E84" t="str">
            <v>000</v>
          </cell>
          <cell r="F84" t="str">
            <v>00000</v>
          </cell>
          <cell r="G84" t="str">
            <v>SO</v>
          </cell>
          <cell r="H84" t="str">
            <v>Field Operations Manager</v>
          </cell>
        </row>
        <row r="85">
          <cell r="A85" t="str">
            <v>0302-2576-EGTD-A12-00000-SO</v>
          </cell>
          <cell r="B85" t="str">
            <v>0302</v>
          </cell>
          <cell r="C85" t="str">
            <v>2576</v>
          </cell>
          <cell r="D85" t="str">
            <v>EGTD</v>
          </cell>
          <cell r="E85" t="str">
            <v>A12</v>
          </cell>
          <cell r="F85" t="str">
            <v>00000</v>
          </cell>
          <cell r="G85" t="str">
            <v>SO</v>
          </cell>
          <cell r="H85" t="str">
            <v>Field Operations Manager</v>
          </cell>
        </row>
        <row r="86">
          <cell r="A86" t="str">
            <v>0303-1090-0000-953-00000-SO</v>
          </cell>
          <cell r="B86" t="str">
            <v>0303</v>
          </cell>
          <cell r="C86" t="str">
            <v>1090</v>
          </cell>
          <cell r="D86" t="str">
            <v>0000</v>
          </cell>
          <cell r="E86" t="str">
            <v>953</v>
          </cell>
          <cell r="F86" t="str">
            <v>00000</v>
          </cell>
          <cell r="G86" t="str">
            <v>SO</v>
          </cell>
          <cell r="H86" t="str">
            <v>Logistician</v>
          </cell>
        </row>
        <row r="87">
          <cell r="A87" t="str">
            <v>0303-1290-0000-000-00000-SO</v>
          </cell>
          <cell r="B87" t="str">
            <v>0303</v>
          </cell>
          <cell r="C87" t="str">
            <v>1290</v>
          </cell>
          <cell r="D87" t="str">
            <v>0000</v>
          </cell>
          <cell r="E87" t="str">
            <v>000</v>
          </cell>
          <cell r="F87" t="str">
            <v>00000</v>
          </cell>
          <cell r="G87" t="str">
            <v>SO</v>
          </cell>
          <cell r="H87" t="str">
            <v>Logistician</v>
          </cell>
        </row>
        <row r="88">
          <cell r="A88" t="str">
            <v>0303-1390-0000-000-00000-SO</v>
          </cell>
          <cell r="B88" t="str">
            <v>0303</v>
          </cell>
          <cell r="C88" t="str">
            <v>1390</v>
          </cell>
          <cell r="D88" t="str">
            <v>0000</v>
          </cell>
          <cell r="E88" t="str">
            <v>000</v>
          </cell>
          <cell r="F88" t="str">
            <v>00000</v>
          </cell>
          <cell r="G88" t="str">
            <v>SO</v>
          </cell>
          <cell r="H88" t="str">
            <v>Logistician</v>
          </cell>
        </row>
        <row r="89">
          <cell r="A89" t="str">
            <v>0303-2051-DEGD-000-00000-SO</v>
          </cell>
          <cell r="B89" t="str">
            <v>0303</v>
          </cell>
          <cell r="C89" t="str">
            <v>2051</v>
          </cell>
          <cell r="D89" t="str">
            <v>DEGD</v>
          </cell>
          <cell r="E89" t="str">
            <v>000</v>
          </cell>
          <cell r="F89" t="str">
            <v>00000</v>
          </cell>
          <cell r="G89" t="str">
            <v>SO</v>
          </cell>
          <cell r="H89" t="str">
            <v>Logistician</v>
          </cell>
        </row>
        <row r="90">
          <cell r="A90" t="str">
            <v>0303-2051-DEGD-N53-00000-SO</v>
          </cell>
          <cell r="B90" t="str">
            <v>0303</v>
          </cell>
          <cell r="C90" t="str">
            <v>2051</v>
          </cell>
          <cell r="D90" t="str">
            <v>DEGD</v>
          </cell>
          <cell r="E90" t="str">
            <v>N53</v>
          </cell>
          <cell r="F90" t="str">
            <v>00000</v>
          </cell>
          <cell r="G90" t="str">
            <v>SO</v>
          </cell>
          <cell r="H90" t="str">
            <v>Logistician</v>
          </cell>
        </row>
        <row r="91">
          <cell r="A91" t="str">
            <v>0303-2051-DEGZ-000-00000-SO</v>
          </cell>
          <cell r="B91" t="str">
            <v>0303</v>
          </cell>
          <cell r="C91" t="str">
            <v>2051</v>
          </cell>
          <cell r="D91" t="str">
            <v>DEGZ</v>
          </cell>
          <cell r="E91" t="str">
            <v>000</v>
          </cell>
          <cell r="F91" t="str">
            <v>00000</v>
          </cell>
          <cell r="G91" t="str">
            <v>SO</v>
          </cell>
          <cell r="H91" t="str">
            <v>Logistician</v>
          </cell>
        </row>
        <row r="92">
          <cell r="A92" t="str">
            <v>0303-2051-DEGZ-953-00000-SO</v>
          </cell>
          <cell r="B92" t="str">
            <v>0303</v>
          </cell>
          <cell r="C92" t="str">
            <v>2051</v>
          </cell>
          <cell r="D92" t="str">
            <v>DEGZ</v>
          </cell>
          <cell r="E92" t="str">
            <v>953</v>
          </cell>
          <cell r="F92" t="str">
            <v>00000</v>
          </cell>
          <cell r="G92" t="str">
            <v>SO</v>
          </cell>
          <cell r="H92" t="str">
            <v>Logistician</v>
          </cell>
        </row>
        <row r="93">
          <cell r="A93" t="str">
            <v>0303-2141-DHBP-000-00000-SO</v>
          </cell>
          <cell r="B93" t="str">
            <v>0303</v>
          </cell>
          <cell r="C93" t="str">
            <v>2141</v>
          </cell>
          <cell r="D93" t="str">
            <v>DHBP</v>
          </cell>
          <cell r="E93" t="str">
            <v>000</v>
          </cell>
          <cell r="F93" t="str">
            <v>00000</v>
          </cell>
          <cell r="G93" t="str">
            <v>SO</v>
          </cell>
          <cell r="H93" t="str">
            <v>Logistician</v>
          </cell>
        </row>
        <row r="94">
          <cell r="A94" t="str">
            <v>0303-2141-DHBP-N53-00000-SO</v>
          </cell>
          <cell r="B94" t="str">
            <v>0303</v>
          </cell>
          <cell r="C94" t="str">
            <v>2141</v>
          </cell>
          <cell r="D94" t="str">
            <v>DHBP</v>
          </cell>
          <cell r="E94" t="str">
            <v>N53</v>
          </cell>
          <cell r="F94" t="str">
            <v>00000</v>
          </cell>
          <cell r="G94" t="str">
            <v>SO</v>
          </cell>
          <cell r="H94" t="str">
            <v>Logistician</v>
          </cell>
        </row>
        <row r="95">
          <cell r="A95" t="str">
            <v>0303-2141-DHBZ-000-00000-SO</v>
          </cell>
          <cell r="B95" t="str">
            <v>0303</v>
          </cell>
          <cell r="C95" t="str">
            <v>2141</v>
          </cell>
          <cell r="D95" t="str">
            <v>DHBZ</v>
          </cell>
          <cell r="E95" t="str">
            <v>000</v>
          </cell>
          <cell r="F95" t="str">
            <v>00000</v>
          </cell>
          <cell r="G95" t="str">
            <v>SO</v>
          </cell>
          <cell r="H95" t="str">
            <v>Logistician</v>
          </cell>
        </row>
        <row r="96">
          <cell r="A96" t="str">
            <v>0303-2141-DHBZ-953-00000-SO</v>
          </cell>
          <cell r="B96" t="str">
            <v>0303</v>
          </cell>
          <cell r="C96" t="str">
            <v>2141</v>
          </cell>
          <cell r="D96" t="str">
            <v>DHBZ</v>
          </cell>
          <cell r="E96" t="str">
            <v>953</v>
          </cell>
          <cell r="F96" t="str">
            <v>00000</v>
          </cell>
          <cell r="G96" t="str">
            <v>SO</v>
          </cell>
          <cell r="H96" t="str">
            <v>Logistician</v>
          </cell>
        </row>
        <row r="97">
          <cell r="A97" t="str">
            <v>0303-2230-DLLD-000-00000-SO</v>
          </cell>
          <cell r="B97" t="str">
            <v>0303</v>
          </cell>
          <cell r="C97" t="str">
            <v>2230</v>
          </cell>
          <cell r="D97" t="str">
            <v>DLLD</v>
          </cell>
          <cell r="E97" t="str">
            <v>000</v>
          </cell>
          <cell r="F97" t="str">
            <v>00000</v>
          </cell>
          <cell r="G97" t="str">
            <v>SO</v>
          </cell>
          <cell r="H97" t="str">
            <v>Logistician</v>
          </cell>
        </row>
        <row r="98">
          <cell r="A98" t="str">
            <v>0303-2230-DLLD-N53-00000-SO</v>
          </cell>
          <cell r="B98" t="str">
            <v>0303</v>
          </cell>
          <cell r="C98" t="str">
            <v>2230</v>
          </cell>
          <cell r="D98" t="str">
            <v>DLLD</v>
          </cell>
          <cell r="E98" t="str">
            <v>N53</v>
          </cell>
          <cell r="F98" t="str">
            <v>00000</v>
          </cell>
          <cell r="G98" t="str">
            <v>SO</v>
          </cell>
          <cell r="H98" t="str">
            <v>Logistician</v>
          </cell>
        </row>
        <row r="99">
          <cell r="A99" t="str">
            <v>0303-2230-DLLZ-000-00000-SO</v>
          </cell>
          <cell r="B99" t="str">
            <v>0303</v>
          </cell>
          <cell r="C99" t="str">
            <v>2230</v>
          </cell>
          <cell r="D99" t="str">
            <v>DLLZ</v>
          </cell>
          <cell r="E99" t="str">
            <v>000</v>
          </cell>
          <cell r="F99" t="str">
            <v>00000</v>
          </cell>
          <cell r="G99" t="str">
            <v>SO</v>
          </cell>
          <cell r="H99" t="str">
            <v>Logistician</v>
          </cell>
        </row>
        <row r="100">
          <cell r="A100" t="str">
            <v>0303-2230-DLLZ-953-00000-SO</v>
          </cell>
          <cell r="B100" t="str">
            <v>0303</v>
          </cell>
          <cell r="C100" t="str">
            <v>2230</v>
          </cell>
          <cell r="D100" t="str">
            <v>DLLZ</v>
          </cell>
          <cell r="E100" t="str">
            <v>953</v>
          </cell>
          <cell r="F100" t="str">
            <v>00000</v>
          </cell>
          <cell r="G100" t="str">
            <v>SO</v>
          </cell>
          <cell r="H100" t="str">
            <v>Logistician</v>
          </cell>
        </row>
        <row r="101">
          <cell r="A101" t="str">
            <v>0303-2375-DEFP-000-00000-SO</v>
          </cell>
          <cell r="B101" t="str">
            <v>0303</v>
          </cell>
          <cell r="C101" t="str">
            <v>2375</v>
          </cell>
          <cell r="D101" t="str">
            <v>DEFP</v>
          </cell>
          <cell r="E101" t="str">
            <v>000</v>
          </cell>
          <cell r="F101" t="str">
            <v>00000</v>
          </cell>
          <cell r="G101" t="str">
            <v>SO</v>
          </cell>
          <cell r="H101" t="str">
            <v>Logistician</v>
          </cell>
        </row>
        <row r="102">
          <cell r="A102" t="str">
            <v>0303-2375-DEFP-N53-00000-SO</v>
          </cell>
          <cell r="B102" t="str">
            <v>0303</v>
          </cell>
          <cell r="C102" t="str">
            <v>2375</v>
          </cell>
          <cell r="D102" t="str">
            <v>DEFP</v>
          </cell>
          <cell r="E102" t="str">
            <v>N53</v>
          </cell>
          <cell r="F102" t="str">
            <v>00000</v>
          </cell>
          <cell r="G102" t="str">
            <v>SO</v>
          </cell>
          <cell r="H102" t="str">
            <v>Logistician</v>
          </cell>
        </row>
        <row r="103">
          <cell r="A103" t="str">
            <v>0303-2375-DEFZ-000-00000-SO</v>
          </cell>
          <cell r="B103" t="str">
            <v>0303</v>
          </cell>
          <cell r="C103" t="str">
            <v>2375</v>
          </cell>
          <cell r="D103" t="str">
            <v>DEFZ</v>
          </cell>
          <cell r="E103" t="str">
            <v>000</v>
          </cell>
          <cell r="F103" t="str">
            <v>00000</v>
          </cell>
          <cell r="G103" t="str">
            <v>SO</v>
          </cell>
          <cell r="H103" t="str">
            <v>Logistician</v>
          </cell>
        </row>
        <row r="104">
          <cell r="A104" t="str">
            <v>0303-2375-DEFZ-953-00000-SO</v>
          </cell>
          <cell r="B104" t="str">
            <v>0303</v>
          </cell>
          <cell r="C104" t="str">
            <v>2375</v>
          </cell>
          <cell r="D104" t="str">
            <v>DEFZ</v>
          </cell>
          <cell r="E104" t="str">
            <v>953</v>
          </cell>
          <cell r="F104" t="str">
            <v>00000</v>
          </cell>
          <cell r="G104" t="str">
            <v>SO</v>
          </cell>
          <cell r="H104" t="str">
            <v>Logistician</v>
          </cell>
        </row>
        <row r="105">
          <cell r="A105" t="str">
            <v>0303-2460-DIIP-000-00000-SO</v>
          </cell>
          <cell r="B105" t="str">
            <v>0303</v>
          </cell>
          <cell r="C105" t="str">
            <v>2460</v>
          </cell>
          <cell r="D105" t="str">
            <v>DIIP</v>
          </cell>
          <cell r="E105" t="str">
            <v>000</v>
          </cell>
          <cell r="F105" t="str">
            <v>00000</v>
          </cell>
          <cell r="G105" t="str">
            <v>SO</v>
          </cell>
          <cell r="H105" t="str">
            <v>Logistician</v>
          </cell>
        </row>
        <row r="106">
          <cell r="A106" t="str">
            <v>0303-2460-DIIP-N53-00000-SO</v>
          </cell>
          <cell r="B106" t="str">
            <v>0303</v>
          </cell>
          <cell r="C106" t="str">
            <v>2460</v>
          </cell>
          <cell r="D106" t="str">
            <v>DIIP</v>
          </cell>
          <cell r="E106" t="str">
            <v>N53</v>
          </cell>
          <cell r="F106" t="str">
            <v>00000</v>
          </cell>
          <cell r="G106" t="str">
            <v>SO</v>
          </cell>
          <cell r="H106" t="str">
            <v>Logistician</v>
          </cell>
        </row>
        <row r="107">
          <cell r="A107" t="str">
            <v>0303-2460-DIIZ-000-00000-SO</v>
          </cell>
          <cell r="B107" t="str">
            <v>0303</v>
          </cell>
          <cell r="C107" t="str">
            <v>2460</v>
          </cell>
          <cell r="D107" t="str">
            <v>DIIZ</v>
          </cell>
          <cell r="E107" t="str">
            <v>000</v>
          </cell>
          <cell r="F107" t="str">
            <v>00000</v>
          </cell>
          <cell r="G107" t="str">
            <v>SO</v>
          </cell>
          <cell r="H107" t="str">
            <v>Logistician</v>
          </cell>
        </row>
        <row r="108">
          <cell r="A108" t="str">
            <v>0303-2460-DIIZ-953-00000-SO</v>
          </cell>
          <cell r="B108" t="str">
            <v>0303</v>
          </cell>
          <cell r="C108" t="str">
            <v>2460</v>
          </cell>
          <cell r="D108" t="str">
            <v>DIIZ</v>
          </cell>
          <cell r="E108" t="str">
            <v>953</v>
          </cell>
          <cell r="F108" t="str">
            <v>00000</v>
          </cell>
          <cell r="G108" t="str">
            <v>SO</v>
          </cell>
          <cell r="H108" t="str">
            <v>Logistician</v>
          </cell>
        </row>
        <row r="109">
          <cell r="A109" t="str">
            <v>0303-2574-EGUP-000-00000-SO</v>
          </cell>
          <cell r="B109" t="str">
            <v>0303</v>
          </cell>
          <cell r="C109" t="str">
            <v>2574</v>
          </cell>
          <cell r="D109" t="str">
            <v>EGUP</v>
          </cell>
          <cell r="E109" t="str">
            <v>000</v>
          </cell>
          <cell r="F109" t="str">
            <v>00000</v>
          </cell>
          <cell r="G109" t="str">
            <v>SO</v>
          </cell>
          <cell r="H109" t="str">
            <v>Logistician</v>
          </cell>
        </row>
        <row r="110">
          <cell r="A110" t="str">
            <v>0303-2574-EGUP-A13-00000-SO</v>
          </cell>
          <cell r="B110" t="str">
            <v>0303</v>
          </cell>
          <cell r="C110" t="str">
            <v>2574</v>
          </cell>
          <cell r="D110" t="str">
            <v>EGUP</v>
          </cell>
          <cell r="E110" t="str">
            <v>A13</v>
          </cell>
          <cell r="F110" t="str">
            <v>00000</v>
          </cell>
          <cell r="G110" t="str">
            <v>SO</v>
          </cell>
          <cell r="H110" t="str">
            <v>Logistician</v>
          </cell>
        </row>
        <row r="111">
          <cell r="A111" t="str">
            <v>0303-2574-EGUP-N53-00000-SO</v>
          </cell>
          <cell r="B111" t="str">
            <v>0303</v>
          </cell>
          <cell r="C111" t="str">
            <v>2574</v>
          </cell>
          <cell r="D111" t="str">
            <v>EGUP</v>
          </cell>
          <cell r="E111" t="str">
            <v>N53</v>
          </cell>
          <cell r="F111" t="str">
            <v>00000</v>
          </cell>
          <cell r="G111" t="str">
            <v>SO</v>
          </cell>
          <cell r="H111" t="str">
            <v>Logistician</v>
          </cell>
        </row>
        <row r="112">
          <cell r="A112" t="str">
            <v>0303-2574-EGUZ-000-00000-SO</v>
          </cell>
          <cell r="B112" t="str">
            <v>0303</v>
          </cell>
          <cell r="C112" t="str">
            <v>2574</v>
          </cell>
          <cell r="D112" t="str">
            <v>EGUZ</v>
          </cell>
          <cell r="E112" t="str">
            <v>000</v>
          </cell>
          <cell r="F112" t="str">
            <v>00000</v>
          </cell>
          <cell r="G112" t="str">
            <v>SO</v>
          </cell>
          <cell r="H112" t="str">
            <v>Logistician</v>
          </cell>
        </row>
        <row r="113">
          <cell r="A113" t="str">
            <v>0303-2574-EGUZ-953-00000-SO</v>
          </cell>
          <cell r="B113" t="str">
            <v>0303</v>
          </cell>
          <cell r="C113" t="str">
            <v>2574</v>
          </cell>
          <cell r="D113" t="str">
            <v>EGUZ</v>
          </cell>
          <cell r="E113" t="str">
            <v>953</v>
          </cell>
          <cell r="F113" t="str">
            <v>00000</v>
          </cell>
          <cell r="G113" t="str">
            <v>SO</v>
          </cell>
          <cell r="H113" t="str">
            <v>Logistician</v>
          </cell>
        </row>
        <row r="114">
          <cell r="A114" t="str">
            <v>0303-2576-EGTD-N53-00000-SO</v>
          </cell>
          <cell r="B114" t="str">
            <v>0303</v>
          </cell>
          <cell r="C114" t="str">
            <v>2576</v>
          </cell>
          <cell r="D114" t="str">
            <v>EGTD</v>
          </cell>
          <cell r="E114" t="str">
            <v>N53</v>
          </cell>
          <cell r="F114" t="str">
            <v>00000</v>
          </cell>
          <cell r="G114" t="str">
            <v>SO</v>
          </cell>
          <cell r="H114" t="str">
            <v>Logistician</v>
          </cell>
        </row>
        <row r="115">
          <cell r="A115" t="str">
            <v>0304-1290-0000-000-00000-SO</v>
          </cell>
          <cell r="B115" t="str">
            <v>0304</v>
          </cell>
          <cell r="C115" t="str">
            <v>1290</v>
          </cell>
          <cell r="D115" t="str">
            <v>0000</v>
          </cell>
          <cell r="E115" t="str">
            <v>000</v>
          </cell>
          <cell r="F115" t="str">
            <v>00000</v>
          </cell>
          <cell r="G115" t="str">
            <v>SO</v>
          </cell>
          <cell r="H115" t="str">
            <v>Project Manager</v>
          </cell>
        </row>
        <row r="116">
          <cell r="A116" t="str">
            <v>0304-2051-DEGD-000-00000-SO</v>
          </cell>
          <cell r="B116" t="str">
            <v>0304</v>
          </cell>
          <cell r="C116" t="str">
            <v>2051</v>
          </cell>
          <cell r="D116" t="str">
            <v>DEGD</v>
          </cell>
          <cell r="E116" t="str">
            <v>000</v>
          </cell>
          <cell r="F116" t="str">
            <v>00000</v>
          </cell>
          <cell r="G116" t="str">
            <v>SO</v>
          </cell>
          <cell r="H116" t="str">
            <v>Project Manager</v>
          </cell>
        </row>
        <row r="117">
          <cell r="A117" t="str">
            <v>0304-2141-DHBP-000-00000-SO</v>
          </cell>
          <cell r="B117" t="str">
            <v>0304</v>
          </cell>
          <cell r="C117" t="str">
            <v>2141</v>
          </cell>
          <cell r="D117" t="str">
            <v>DHBP</v>
          </cell>
          <cell r="E117" t="str">
            <v>000</v>
          </cell>
          <cell r="F117" t="str">
            <v>00000</v>
          </cell>
          <cell r="G117" t="str">
            <v>SO</v>
          </cell>
          <cell r="H117" t="str">
            <v>Project Manager</v>
          </cell>
        </row>
        <row r="118">
          <cell r="A118" t="str">
            <v>0304-2230-DLLD-000-00000-SO</v>
          </cell>
          <cell r="B118" t="str">
            <v>0304</v>
          </cell>
          <cell r="C118" t="str">
            <v>2230</v>
          </cell>
          <cell r="D118" t="str">
            <v>DLLD</v>
          </cell>
          <cell r="E118" t="str">
            <v>000</v>
          </cell>
          <cell r="F118" t="str">
            <v>00000</v>
          </cell>
          <cell r="G118" t="str">
            <v>SO</v>
          </cell>
          <cell r="H118" t="str">
            <v>Project Manager</v>
          </cell>
        </row>
        <row r="119">
          <cell r="A119" t="str">
            <v>0304-2375-DEFP-000-00000-SO</v>
          </cell>
          <cell r="B119" t="str">
            <v>0304</v>
          </cell>
          <cell r="C119" t="str">
            <v>2375</v>
          </cell>
          <cell r="D119" t="str">
            <v>DEFP</v>
          </cell>
          <cell r="E119" t="str">
            <v>000</v>
          </cell>
          <cell r="F119" t="str">
            <v>00000</v>
          </cell>
          <cell r="G119" t="str">
            <v>SO</v>
          </cell>
          <cell r="H119" t="str">
            <v>Project Manager</v>
          </cell>
        </row>
        <row r="120">
          <cell r="A120" t="str">
            <v>0304-2460-DIIP-000-00000-SO</v>
          </cell>
          <cell r="B120" t="str">
            <v>0304</v>
          </cell>
          <cell r="C120" t="str">
            <v>2460</v>
          </cell>
          <cell r="D120" t="str">
            <v>DIIP</v>
          </cell>
          <cell r="E120" t="str">
            <v>000</v>
          </cell>
          <cell r="F120" t="str">
            <v>00000</v>
          </cell>
          <cell r="G120" t="str">
            <v>SO</v>
          </cell>
          <cell r="H120" t="str">
            <v>Project Manager</v>
          </cell>
        </row>
        <row r="121">
          <cell r="A121" t="str">
            <v>0304-2574-EGUP-000-00000-SO</v>
          </cell>
          <cell r="B121" t="str">
            <v>0304</v>
          </cell>
          <cell r="C121" t="str">
            <v>2574</v>
          </cell>
          <cell r="D121" t="str">
            <v>EGUP</v>
          </cell>
          <cell r="E121" t="str">
            <v>000</v>
          </cell>
          <cell r="F121" t="str">
            <v>00000</v>
          </cell>
          <cell r="G121" t="str">
            <v>SO</v>
          </cell>
          <cell r="H121" t="str">
            <v>Project Manager</v>
          </cell>
        </row>
        <row r="122">
          <cell r="A122" t="str">
            <v>0305-1290-0000-000-00000-SO</v>
          </cell>
          <cell r="B122" t="str">
            <v>0305</v>
          </cell>
          <cell r="C122" t="str">
            <v>1290</v>
          </cell>
          <cell r="D122" t="str">
            <v>0000</v>
          </cell>
          <cell r="E122" t="str">
            <v>000</v>
          </cell>
          <cell r="F122" t="str">
            <v>00000</v>
          </cell>
          <cell r="G122" t="str">
            <v>SO</v>
          </cell>
          <cell r="H122" t="str">
            <v>Project Engineer</v>
          </cell>
        </row>
        <row r="123">
          <cell r="A123" t="str">
            <v>0305-2051-DEGD-000-00000-SO</v>
          </cell>
          <cell r="B123" t="str">
            <v>0305</v>
          </cell>
          <cell r="C123" t="str">
            <v>2051</v>
          </cell>
          <cell r="D123" t="str">
            <v>DEGD</v>
          </cell>
          <cell r="E123" t="str">
            <v>000</v>
          </cell>
          <cell r="F123" t="str">
            <v>00000</v>
          </cell>
          <cell r="G123" t="str">
            <v>SO</v>
          </cell>
          <cell r="H123" t="str">
            <v>Project Engineer</v>
          </cell>
        </row>
        <row r="124">
          <cell r="A124" t="str">
            <v>0305-2141-DHBP-000-00000-SO</v>
          </cell>
          <cell r="B124" t="str">
            <v>0305</v>
          </cell>
          <cell r="C124" t="str">
            <v>2141</v>
          </cell>
          <cell r="D124" t="str">
            <v>DHBP</v>
          </cell>
          <cell r="E124" t="str">
            <v>000</v>
          </cell>
          <cell r="F124" t="str">
            <v>00000</v>
          </cell>
          <cell r="G124" t="str">
            <v>SO</v>
          </cell>
          <cell r="H124" t="str">
            <v>Project Engineer</v>
          </cell>
        </row>
        <row r="125">
          <cell r="A125" t="str">
            <v>0305-2230-DLLD-000-00000-SO</v>
          </cell>
          <cell r="B125" t="str">
            <v>0305</v>
          </cell>
          <cell r="C125" t="str">
            <v>2230</v>
          </cell>
          <cell r="D125" t="str">
            <v>DLLD</v>
          </cell>
          <cell r="E125" t="str">
            <v>000</v>
          </cell>
          <cell r="F125" t="str">
            <v>00000</v>
          </cell>
          <cell r="G125" t="str">
            <v>SO</v>
          </cell>
          <cell r="H125" t="str">
            <v>Project Engineer</v>
          </cell>
        </row>
        <row r="126">
          <cell r="A126" t="str">
            <v>0305-2375-DEFP-000-00000-SO</v>
          </cell>
          <cell r="B126" t="str">
            <v>0305</v>
          </cell>
          <cell r="C126" t="str">
            <v>2375</v>
          </cell>
          <cell r="D126" t="str">
            <v>DEFP</v>
          </cell>
          <cell r="E126" t="str">
            <v>000</v>
          </cell>
          <cell r="F126" t="str">
            <v>00000</v>
          </cell>
          <cell r="G126" t="str">
            <v>SO</v>
          </cell>
          <cell r="H126" t="str">
            <v>Project Engineer</v>
          </cell>
        </row>
        <row r="127">
          <cell r="A127" t="str">
            <v>0305-2460-DIIP-000-00000-SO</v>
          </cell>
          <cell r="B127" t="str">
            <v>0305</v>
          </cell>
          <cell r="C127" t="str">
            <v>2460</v>
          </cell>
          <cell r="D127" t="str">
            <v>DIIP</v>
          </cell>
          <cell r="E127" t="str">
            <v>000</v>
          </cell>
          <cell r="F127" t="str">
            <v>00000</v>
          </cell>
          <cell r="G127" t="str">
            <v>SO</v>
          </cell>
          <cell r="H127" t="str">
            <v>Project Engineer</v>
          </cell>
        </row>
        <row r="128">
          <cell r="A128" t="str">
            <v>0305-2574-EGUP-000-00000-SO</v>
          </cell>
          <cell r="B128" t="str">
            <v>0305</v>
          </cell>
          <cell r="C128" t="str">
            <v>2574</v>
          </cell>
          <cell r="D128" t="str">
            <v>EGUP</v>
          </cell>
          <cell r="E128" t="str">
            <v>000</v>
          </cell>
          <cell r="F128" t="str">
            <v>00000</v>
          </cell>
          <cell r="G128" t="str">
            <v>SO</v>
          </cell>
          <cell r="H128" t="str">
            <v>Project Engineer</v>
          </cell>
        </row>
        <row r="129">
          <cell r="A129" t="str">
            <v>0306-1290-0000-000-00000-SO</v>
          </cell>
          <cell r="B129" t="str">
            <v>0306</v>
          </cell>
          <cell r="C129" t="str">
            <v>1290</v>
          </cell>
          <cell r="D129" t="str">
            <v>0000</v>
          </cell>
          <cell r="E129" t="str">
            <v>000</v>
          </cell>
          <cell r="F129" t="str">
            <v>00000</v>
          </cell>
          <cell r="G129" t="str">
            <v>SO</v>
          </cell>
          <cell r="H129" t="str">
            <v>Emergency Officer</v>
          </cell>
        </row>
        <row r="130">
          <cell r="A130" t="str">
            <v>0306-2051-DEGD-000-00000-SO</v>
          </cell>
          <cell r="B130" t="str">
            <v>0306</v>
          </cell>
          <cell r="C130" t="str">
            <v>2051</v>
          </cell>
          <cell r="D130" t="str">
            <v>DEGD</v>
          </cell>
          <cell r="E130" t="str">
            <v>000</v>
          </cell>
          <cell r="F130" t="str">
            <v>00000</v>
          </cell>
          <cell r="G130" t="str">
            <v>SO</v>
          </cell>
          <cell r="H130" t="str">
            <v>Emergency Officer</v>
          </cell>
        </row>
        <row r="131">
          <cell r="A131" t="str">
            <v>0306-2141-DHBP-000-00000-SO</v>
          </cell>
          <cell r="B131" t="str">
            <v>0306</v>
          </cell>
          <cell r="C131" t="str">
            <v>2141</v>
          </cell>
          <cell r="D131" t="str">
            <v>DHBP</v>
          </cell>
          <cell r="E131" t="str">
            <v>000</v>
          </cell>
          <cell r="F131" t="str">
            <v>00000</v>
          </cell>
          <cell r="G131" t="str">
            <v>SO</v>
          </cell>
          <cell r="H131" t="str">
            <v>Emergency Officer</v>
          </cell>
        </row>
        <row r="132">
          <cell r="A132" t="str">
            <v>0306-2230-DLLD-000-00000-SO</v>
          </cell>
          <cell r="B132" t="str">
            <v>0306</v>
          </cell>
          <cell r="C132" t="str">
            <v>2230</v>
          </cell>
          <cell r="D132" t="str">
            <v>DLLD</v>
          </cell>
          <cell r="E132" t="str">
            <v>000</v>
          </cell>
          <cell r="F132" t="str">
            <v>00000</v>
          </cell>
          <cell r="G132" t="str">
            <v>SO</v>
          </cell>
          <cell r="H132" t="str">
            <v>Emergency Officer</v>
          </cell>
        </row>
        <row r="133">
          <cell r="A133" t="str">
            <v>0306-2375-DEFP-000-00000-SO</v>
          </cell>
          <cell r="B133" t="str">
            <v>0306</v>
          </cell>
          <cell r="C133" t="str">
            <v>2375</v>
          </cell>
          <cell r="D133" t="str">
            <v>DEFP</v>
          </cell>
          <cell r="E133" t="str">
            <v>000</v>
          </cell>
          <cell r="F133" t="str">
            <v>00000</v>
          </cell>
          <cell r="G133" t="str">
            <v>SO</v>
          </cell>
          <cell r="H133" t="str">
            <v>Emergency Officer</v>
          </cell>
        </row>
        <row r="134">
          <cell r="A134" t="str">
            <v>0306-2460-DIIP-000-00000-SO</v>
          </cell>
          <cell r="B134" t="str">
            <v>0306</v>
          </cell>
          <cell r="C134" t="str">
            <v>2460</v>
          </cell>
          <cell r="D134" t="str">
            <v>DIIP</v>
          </cell>
          <cell r="E134" t="str">
            <v>000</v>
          </cell>
          <cell r="F134" t="str">
            <v>00000</v>
          </cell>
          <cell r="G134" t="str">
            <v>SO</v>
          </cell>
          <cell r="H134" t="str">
            <v>Emergency Officer</v>
          </cell>
        </row>
        <row r="135">
          <cell r="A135" t="str">
            <v>0306-2574-EGUP-000-00000-SO</v>
          </cell>
          <cell r="B135" t="str">
            <v>0306</v>
          </cell>
          <cell r="C135" t="str">
            <v>2574</v>
          </cell>
          <cell r="D135" t="str">
            <v>EGUP</v>
          </cell>
          <cell r="E135" t="str">
            <v>000</v>
          </cell>
          <cell r="F135" t="str">
            <v>00000</v>
          </cell>
          <cell r="G135" t="str">
            <v>SO</v>
          </cell>
          <cell r="H135" t="str">
            <v>Emergency Officer</v>
          </cell>
        </row>
        <row r="136">
          <cell r="A136" t="str">
            <v>0307-1290-0000-000-00000-SO</v>
          </cell>
          <cell r="B136" t="str">
            <v>0307</v>
          </cell>
          <cell r="C136" t="str">
            <v>1290</v>
          </cell>
          <cell r="D136" t="str">
            <v>0000</v>
          </cell>
          <cell r="E136" t="str">
            <v>000</v>
          </cell>
          <cell r="F136" t="str">
            <v>00000</v>
          </cell>
          <cell r="G136" t="str">
            <v>SO</v>
          </cell>
          <cell r="H136" t="str">
            <v>Senior Project Officer (CP)</v>
          </cell>
        </row>
        <row r="137">
          <cell r="A137" t="str">
            <v>0307-2051-DEGD-000-00000-SO</v>
          </cell>
          <cell r="B137" t="str">
            <v>0307</v>
          </cell>
          <cell r="C137" t="str">
            <v>2051</v>
          </cell>
          <cell r="D137" t="str">
            <v>DEGD</v>
          </cell>
          <cell r="E137" t="str">
            <v>000</v>
          </cell>
          <cell r="F137" t="str">
            <v>00000</v>
          </cell>
          <cell r="G137" t="str">
            <v>SO</v>
          </cell>
          <cell r="H137" t="str">
            <v>Senior Project Officer (CP)</v>
          </cell>
        </row>
        <row r="138">
          <cell r="A138" t="str">
            <v>0307-2141-DHBP-000-00000-SO</v>
          </cell>
          <cell r="B138" t="str">
            <v>0307</v>
          </cell>
          <cell r="C138" t="str">
            <v>2141</v>
          </cell>
          <cell r="D138" t="str">
            <v>DHBP</v>
          </cell>
          <cell r="E138" t="str">
            <v>000</v>
          </cell>
          <cell r="F138" t="str">
            <v>00000</v>
          </cell>
          <cell r="G138" t="str">
            <v>SO</v>
          </cell>
          <cell r="H138" t="str">
            <v>Senior Project Officer (CP)</v>
          </cell>
        </row>
        <row r="139">
          <cell r="A139" t="str">
            <v>0307-2230-DLLD-000-00000-SO</v>
          </cell>
          <cell r="B139" t="str">
            <v>0307</v>
          </cell>
          <cell r="C139" t="str">
            <v>2230</v>
          </cell>
          <cell r="D139" t="str">
            <v>DLLD</v>
          </cell>
          <cell r="E139" t="str">
            <v>000</v>
          </cell>
          <cell r="F139" t="str">
            <v>00000</v>
          </cell>
          <cell r="G139" t="str">
            <v>SO</v>
          </cell>
          <cell r="H139" t="str">
            <v>Senior Project Officer (CP)</v>
          </cell>
        </row>
        <row r="140">
          <cell r="A140" t="str">
            <v>0307-2375-DEFP-000-00000-SO</v>
          </cell>
          <cell r="B140" t="str">
            <v>0307</v>
          </cell>
          <cell r="C140" t="str">
            <v>2375</v>
          </cell>
          <cell r="D140" t="str">
            <v>DEFP</v>
          </cell>
          <cell r="E140" t="str">
            <v>000</v>
          </cell>
          <cell r="F140" t="str">
            <v>00000</v>
          </cell>
          <cell r="G140" t="str">
            <v>SO</v>
          </cell>
          <cell r="H140" t="str">
            <v>Senior Project Officer (CP)</v>
          </cell>
        </row>
        <row r="141">
          <cell r="A141" t="str">
            <v>0307-2460-DIIP-000-00000-SO</v>
          </cell>
          <cell r="B141" t="str">
            <v>0307</v>
          </cell>
          <cell r="C141" t="str">
            <v>2460</v>
          </cell>
          <cell r="D141" t="str">
            <v>DIIP</v>
          </cell>
          <cell r="E141" t="str">
            <v>000</v>
          </cell>
          <cell r="F141" t="str">
            <v>00000</v>
          </cell>
          <cell r="G141" t="str">
            <v>SO</v>
          </cell>
          <cell r="H141" t="str">
            <v>Senior Project Officer (CP)</v>
          </cell>
        </row>
        <row r="142">
          <cell r="A142" t="str">
            <v>0307-2574-EGUP-000-00000-SO</v>
          </cell>
          <cell r="B142" t="str">
            <v>0307</v>
          </cell>
          <cell r="C142" t="str">
            <v>2574</v>
          </cell>
          <cell r="D142" t="str">
            <v>EGUP</v>
          </cell>
          <cell r="E142" t="str">
            <v>000</v>
          </cell>
          <cell r="F142" t="str">
            <v>00000</v>
          </cell>
          <cell r="G142" t="str">
            <v>SO</v>
          </cell>
          <cell r="H142" t="str">
            <v>Senior Project Officer (CP)</v>
          </cell>
        </row>
        <row r="143">
          <cell r="A143" t="str">
            <v>0308-1190-0000-000-00000-SO</v>
          </cell>
          <cell r="B143" t="str">
            <v>0308</v>
          </cell>
          <cell r="C143" t="str">
            <v>1190</v>
          </cell>
          <cell r="D143" t="str">
            <v>0000</v>
          </cell>
          <cell r="E143" t="str">
            <v>000</v>
          </cell>
          <cell r="F143" t="str">
            <v>00000</v>
          </cell>
          <cell r="G143" t="str">
            <v>SO</v>
          </cell>
          <cell r="H143" t="str">
            <v>Project Officer - CBOs Training</v>
          </cell>
        </row>
        <row r="144">
          <cell r="A144" t="str">
            <v>0308-1290-0000-000-00000-SO</v>
          </cell>
          <cell r="B144" t="str">
            <v>0308</v>
          </cell>
          <cell r="C144" t="str">
            <v>1290</v>
          </cell>
          <cell r="D144" t="str">
            <v>0000</v>
          </cell>
          <cell r="E144" t="str">
            <v>000</v>
          </cell>
          <cell r="F144" t="str">
            <v>00000</v>
          </cell>
          <cell r="G144" t="str">
            <v>SO</v>
          </cell>
          <cell r="H144" t="str">
            <v>Project Officer - CBOs Training</v>
          </cell>
        </row>
        <row r="145">
          <cell r="A145" t="str">
            <v>0308-1390-0000-000-00000-SO</v>
          </cell>
          <cell r="B145" t="str">
            <v>0308</v>
          </cell>
          <cell r="C145" t="str">
            <v>1390</v>
          </cell>
          <cell r="D145" t="str">
            <v>0000</v>
          </cell>
          <cell r="E145" t="str">
            <v>000</v>
          </cell>
          <cell r="F145" t="str">
            <v>00000</v>
          </cell>
          <cell r="G145" t="str">
            <v>SO</v>
          </cell>
          <cell r="H145" t="str">
            <v>Project Officer - CBOs Training</v>
          </cell>
        </row>
        <row r="146">
          <cell r="A146" t="str">
            <v>0308-2051-DEGD-000-00000-SO</v>
          </cell>
          <cell r="B146" t="str">
            <v>0308</v>
          </cell>
          <cell r="C146" t="str">
            <v>2051</v>
          </cell>
          <cell r="D146" t="str">
            <v>DEGD</v>
          </cell>
          <cell r="E146" t="str">
            <v>000</v>
          </cell>
          <cell r="F146" t="str">
            <v>00000</v>
          </cell>
          <cell r="G146" t="str">
            <v>SO</v>
          </cell>
          <cell r="H146" t="str">
            <v>Project Officer - CBOs Training</v>
          </cell>
        </row>
        <row r="147">
          <cell r="A147" t="str">
            <v>0308-2141-DHBP-000-00000-SO</v>
          </cell>
          <cell r="B147" t="str">
            <v>0308</v>
          </cell>
          <cell r="C147" t="str">
            <v>2141</v>
          </cell>
          <cell r="D147" t="str">
            <v>DHBP</v>
          </cell>
          <cell r="E147" t="str">
            <v>000</v>
          </cell>
          <cell r="F147" t="str">
            <v>00000</v>
          </cell>
          <cell r="G147" t="str">
            <v>SO</v>
          </cell>
          <cell r="H147" t="str">
            <v>Project Officer - CBOs Training</v>
          </cell>
        </row>
        <row r="148">
          <cell r="A148" t="str">
            <v>0308-2230-DLLD-000-00000-SO</v>
          </cell>
          <cell r="B148" t="str">
            <v>0308</v>
          </cell>
          <cell r="C148" t="str">
            <v>2230</v>
          </cell>
          <cell r="D148" t="str">
            <v>DLLD</v>
          </cell>
          <cell r="E148" t="str">
            <v>000</v>
          </cell>
          <cell r="F148" t="str">
            <v>00000</v>
          </cell>
          <cell r="G148" t="str">
            <v>SO</v>
          </cell>
          <cell r="H148" t="str">
            <v>Project Officer - CBOs Training</v>
          </cell>
        </row>
        <row r="149">
          <cell r="A149" t="str">
            <v>0308-2375-DEFP-000-00000-SO</v>
          </cell>
          <cell r="B149" t="str">
            <v>0308</v>
          </cell>
          <cell r="C149" t="str">
            <v>2375</v>
          </cell>
          <cell r="D149" t="str">
            <v>DEFP</v>
          </cell>
          <cell r="E149" t="str">
            <v>000</v>
          </cell>
          <cell r="F149" t="str">
            <v>00000</v>
          </cell>
          <cell r="G149" t="str">
            <v>SO</v>
          </cell>
          <cell r="H149" t="str">
            <v>Project Officer - CBOs Training</v>
          </cell>
        </row>
        <row r="150">
          <cell r="A150" t="str">
            <v>0308-2460-DIIP-000-00000-SO</v>
          </cell>
          <cell r="B150" t="str">
            <v>0308</v>
          </cell>
          <cell r="C150" t="str">
            <v>2460</v>
          </cell>
          <cell r="D150" t="str">
            <v>DIIP</v>
          </cell>
          <cell r="E150" t="str">
            <v>000</v>
          </cell>
          <cell r="F150" t="str">
            <v>00000</v>
          </cell>
          <cell r="G150" t="str">
            <v>SO</v>
          </cell>
          <cell r="H150" t="str">
            <v>Project Officer - CBOs Training</v>
          </cell>
        </row>
        <row r="151">
          <cell r="A151" t="str">
            <v>0308-2574-EGUP-000-00000-SO</v>
          </cell>
          <cell r="B151" t="str">
            <v>0308</v>
          </cell>
          <cell r="C151" t="str">
            <v>2574</v>
          </cell>
          <cell r="D151" t="str">
            <v>EGUP</v>
          </cell>
          <cell r="E151" t="str">
            <v>000</v>
          </cell>
          <cell r="F151" t="str">
            <v>00000</v>
          </cell>
          <cell r="G151" t="str">
            <v>SO</v>
          </cell>
          <cell r="H151" t="str">
            <v>Project Officer - CBOs Training</v>
          </cell>
        </row>
        <row r="152">
          <cell r="A152" t="str">
            <v>0309-1290-0000-000-00000-SO</v>
          </cell>
          <cell r="B152" t="str">
            <v>0309</v>
          </cell>
          <cell r="C152" t="str">
            <v>1290</v>
          </cell>
          <cell r="D152" t="str">
            <v>0000</v>
          </cell>
          <cell r="E152" t="str">
            <v>000</v>
          </cell>
          <cell r="F152" t="str">
            <v>00000</v>
          </cell>
          <cell r="G152" t="str">
            <v>SO</v>
          </cell>
          <cell r="H152" t="str">
            <v>Project Officer - Extension Training</v>
          </cell>
        </row>
        <row r="153">
          <cell r="A153" t="str">
            <v>0309-2051-DEGD-000-00000-SO</v>
          </cell>
          <cell r="B153" t="str">
            <v>0309</v>
          </cell>
          <cell r="C153" t="str">
            <v>2051</v>
          </cell>
          <cell r="D153" t="str">
            <v>DEGD</v>
          </cell>
          <cell r="E153" t="str">
            <v>000</v>
          </cell>
          <cell r="F153" t="str">
            <v>00000</v>
          </cell>
          <cell r="G153" t="str">
            <v>SO</v>
          </cell>
          <cell r="H153" t="str">
            <v>Project Officer - Extension Training</v>
          </cell>
        </row>
        <row r="154">
          <cell r="A154" t="str">
            <v>0309-2141-DHBP-000-00000-SO</v>
          </cell>
          <cell r="B154" t="str">
            <v>0309</v>
          </cell>
          <cell r="C154" t="str">
            <v>2141</v>
          </cell>
          <cell r="D154" t="str">
            <v>DHBP</v>
          </cell>
          <cell r="E154" t="str">
            <v>000</v>
          </cell>
          <cell r="F154" t="str">
            <v>00000</v>
          </cell>
          <cell r="G154" t="str">
            <v>SO</v>
          </cell>
          <cell r="H154" t="str">
            <v>Project Officer - Extension Training</v>
          </cell>
        </row>
        <row r="155">
          <cell r="A155" t="str">
            <v>0309-2230-DLLD-000-00000-SO</v>
          </cell>
          <cell r="B155" t="str">
            <v>0309</v>
          </cell>
          <cell r="C155" t="str">
            <v>2230</v>
          </cell>
          <cell r="D155" t="str">
            <v>DLLD</v>
          </cell>
          <cell r="E155" t="str">
            <v>000</v>
          </cell>
          <cell r="F155" t="str">
            <v>00000</v>
          </cell>
          <cell r="G155" t="str">
            <v>SO</v>
          </cell>
          <cell r="H155" t="str">
            <v>Project Officer - Extension Training</v>
          </cell>
        </row>
        <row r="156">
          <cell r="A156" t="str">
            <v>0309-2375-DEFP-000-00000-SO</v>
          </cell>
          <cell r="B156" t="str">
            <v>0309</v>
          </cell>
          <cell r="C156" t="str">
            <v>2375</v>
          </cell>
          <cell r="D156" t="str">
            <v>DEFP</v>
          </cell>
          <cell r="E156" t="str">
            <v>000</v>
          </cell>
          <cell r="F156" t="str">
            <v>00000</v>
          </cell>
          <cell r="G156" t="str">
            <v>SO</v>
          </cell>
          <cell r="H156" t="str">
            <v>Project Officer - Extension Training</v>
          </cell>
        </row>
        <row r="157">
          <cell r="A157" t="str">
            <v>0309-2460-DIIP-000-00000-SO</v>
          </cell>
          <cell r="B157" t="str">
            <v>0309</v>
          </cell>
          <cell r="C157" t="str">
            <v>2460</v>
          </cell>
          <cell r="D157" t="str">
            <v>DIIP</v>
          </cell>
          <cell r="E157" t="str">
            <v>000</v>
          </cell>
          <cell r="F157" t="str">
            <v>00000</v>
          </cell>
          <cell r="G157" t="str">
            <v>SO</v>
          </cell>
          <cell r="H157" t="str">
            <v>Project Officer - Extension Training</v>
          </cell>
        </row>
        <row r="158">
          <cell r="A158" t="str">
            <v>0309-2574-EGUP-000-00000-SO</v>
          </cell>
          <cell r="B158" t="str">
            <v>0309</v>
          </cell>
          <cell r="C158" t="str">
            <v>2574</v>
          </cell>
          <cell r="D158" t="str">
            <v>EGUP</v>
          </cell>
          <cell r="E158" t="str">
            <v>000</v>
          </cell>
          <cell r="F158" t="str">
            <v>00000</v>
          </cell>
          <cell r="G158" t="str">
            <v>SO</v>
          </cell>
          <cell r="H158" t="str">
            <v>Project Officer - Extension Training</v>
          </cell>
        </row>
        <row r="159">
          <cell r="A159" t="str">
            <v>0310-1290-0000-000-00000-SO</v>
          </cell>
          <cell r="B159" t="str">
            <v>0310</v>
          </cell>
          <cell r="C159" t="str">
            <v>1290</v>
          </cell>
          <cell r="D159" t="str">
            <v>0000</v>
          </cell>
          <cell r="E159" t="str">
            <v>000</v>
          </cell>
          <cell r="F159" t="str">
            <v>00000</v>
          </cell>
          <cell r="G159" t="str">
            <v>SO</v>
          </cell>
          <cell r="H159" t="str">
            <v>Project Officer - CECs Training</v>
          </cell>
        </row>
        <row r="160">
          <cell r="A160" t="str">
            <v>0310-2051-DEGD-000-00000-SO</v>
          </cell>
          <cell r="B160" t="str">
            <v>0310</v>
          </cell>
          <cell r="C160" t="str">
            <v>2051</v>
          </cell>
          <cell r="D160" t="str">
            <v>DEGD</v>
          </cell>
          <cell r="E160" t="str">
            <v>000</v>
          </cell>
          <cell r="F160" t="str">
            <v>00000</v>
          </cell>
          <cell r="G160" t="str">
            <v>SO</v>
          </cell>
          <cell r="H160" t="str">
            <v>Project Officer - CECs Training</v>
          </cell>
        </row>
        <row r="161">
          <cell r="A161" t="str">
            <v>0310-2141-DHBP-000-00000-SO</v>
          </cell>
          <cell r="B161" t="str">
            <v>0310</v>
          </cell>
          <cell r="C161" t="str">
            <v>2141</v>
          </cell>
          <cell r="D161" t="str">
            <v>DHBP</v>
          </cell>
          <cell r="E161" t="str">
            <v>000</v>
          </cell>
          <cell r="F161" t="str">
            <v>00000</v>
          </cell>
          <cell r="G161" t="str">
            <v>SO</v>
          </cell>
          <cell r="H161" t="str">
            <v>Project Officer - CECs Training</v>
          </cell>
        </row>
        <row r="162">
          <cell r="A162" t="str">
            <v>0310-2230-DLLD-000-00000-SO</v>
          </cell>
          <cell r="B162" t="str">
            <v>0310</v>
          </cell>
          <cell r="C162" t="str">
            <v>2230</v>
          </cell>
          <cell r="D162" t="str">
            <v>DLLD</v>
          </cell>
          <cell r="E162" t="str">
            <v>000</v>
          </cell>
          <cell r="F162" t="str">
            <v>00000</v>
          </cell>
          <cell r="G162" t="str">
            <v>SO</v>
          </cell>
          <cell r="H162" t="str">
            <v>Project Officer - CECs Training</v>
          </cell>
        </row>
        <row r="163">
          <cell r="A163" t="str">
            <v>0310-2375-DEFP-000-00000-SO</v>
          </cell>
          <cell r="B163" t="str">
            <v>0310</v>
          </cell>
          <cell r="C163" t="str">
            <v>2375</v>
          </cell>
          <cell r="D163" t="str">
            <v>DEFP</v>
          </cell>
          <cell r="E163" t="str">
            <v>000</v>
          </cell>
          <cell r="F163" t="str">
            <v>00000</v>
          </cell>
          <cell r="G163" t="str">
            <v>SO</v>
          </cell>
          <cell r="H163" t="str">
            <v>Project Officer - CECs Training</v>
          </cell>
        </row>
        <row r="164">
          <cell r="A164" t="str">
            <v>0310-2460-DIIP-000-00000-SO</v>
          </cell>
          <cell r="B164" t="str">
            <v>0310</v>
          </cell>
          <cell r="C164" t="str">
            <v>2460</v>
          </cell>
          <cell r="D164" t="str">
            <v>DIIP</v>
          </cell>
          <cell r="E164" t="str">
            <v>000</v>
          </cell>
          <cell r="F164" t="str">
            <v>00000</v>
          </cell>
          <cell r="G164" t="str">
            <v>SO</v>
          </cell>
          <cell r="H164" t="str">
            <v>Project Officer - CECs Training</v>
          </cell>
        </row>
        <row r="165">
          <cell r="A165" t="str">
            <v>0310-2574-EGUP-000-00000-SO</v>
          </cell>
          <cell r="B165" t="str">
            <v>0310</v>
          </cell>
          <cell r="C165" t="str">
            <v>2574</v>
          </cell>
          <cell r="D165" t="str">
            <v>EGUP</v>
          </cell>
          <cell r="E165" t="str">
            <v>000</v>
          </cell>
          <cell r="F165" t="str">
            <v>00000</v>
          </cell>
          <cell r="G165" t="str">
            <v>SO</v>
          </cell>
          <cell r="H165" t="str">
            <v>Project Officer - CECs Training</v>
          </cell>
        </row>
        <row r="166">
          <cell r="A166" t="str">
            <v>0311-1290-0000-000-00000-SO</v>
          </cell>
          <cell r="B166" t="str">
            <v>0311</v>
          </cell>
          <cell r="C166" t="str">
            <v>1290</v>
          </cell>
          <cell r="D166" t="str">
            <v>0000</v>
          </cell>
          <cell r="E166" t="str">
            <v>000</v>
          </cell>
          <cell r="F166" t="str">
            <v>00000</v>
          </cell>
          <cell r="G166" t="str">
            <v>SO</v>
          </cell>
          <cell r="H166" t="str">
            <v>Project Officer - Teacher Training</v>
          </cell>
        </row>
        <row r="167">
          <cell r="A167" t="str">
            <v>0311-2051-DEGD-000-00000-SO</v>
          </cell>
          <cell r="B167" t="str">
            <v>0311</v>
          </cell>
          <cell r="C167" t="str">
            <v>2051</v>
          </cell>
          <cell r="D167" t="str">
            <v>DEGD</v>
          </cell>
          <cell r="E167" t="str">
            <v>000</v>
          </cell>
          <cell r="F167" t="str">
            <v>00000</v>
          </cell>
          <cell r="G167" t="str">
            <v>SO</v>
          </cell>
          <cell r="H167" t="str">
            <v>Project Officer - Teacher Training</v>
          </cell>
        </row>
        <row r="168">
          <cell r="A168" t="str">
            <v>0311-2141-DHBP-000-00000-SO</v>
          </cell>
          <cell r="B168" t="str">
            <v>0311</v>
          </cell>
          <cell r="C168" t="str">
            <v>2141</v>
          </cell>
          <cell r="D168" t="str">
            <v>DHBP</v>
          </cell>
          <cell r="E168" t="str">
            <v>000</v>
          </cell>
          <cell r="F168" t="str">
            <v>00000</v>
          </cell>
          <cell r="G168" t="str">
            <v>SO</v>
          </cell>
          <cell r="H168" t="str">
            <v>Project Officer - Teacher Training</v>
          </cell>
        </row>
        <row r="169">
          <cell r="A169" t="str">
            <v>0311-2230-DLLD-000-00000-SO</v>
          </cell>
          <cell r="B169" t="str">
            <v>0311</v>
          </cell>
          <cell r="C169" t="str">
            <v>2230</v>
          </cell>
          <cell r="D169" t="str">
            <v>DLLD</v>
          </cell>
          <cell r="E169" t="str">
            <v>000</v>
          </cell>
          <cell r="F169" t="str">
            <v>00000</v>
          </cell>
          <cell r="G169" t="str">
            <v>SO</v>
          </cell>
          <cell r="H169" t="str">
            <v>Project Officer - Teacher Training</v>
          </cell>
        </row>
        <row r="170">
          <cell r="A170" t="str">
            <v>0311-2375-DEFP-000-00000-SO</v>
          </cell>
          <cell r="B170" t="str">
            <v>0311</v>
          </cell>
          <cell r="C170" t="str">
            <v>2375</v>
          </cell>
          <cell r="D170" t="str">
            <v>DEFP</v>
          </cell>
          <cell r="E170" t="str">
            <v>000</v>
          </cell>
          <cell r="F170" t="str">
            <v>00000</v>
          </cell>
          <cell r="G170" t="str">
            <v>SO</v>
          </cell>
          <cell r="H170" t="str">
            <v>Project Officer - Teacher Training</v>
          </cell>
        </row>
        <row r="171">
          <cell r="A171" t="str">
            <v>0311-2460-DIIP-000-00000-SO</v>
          </cell>
          <cell r="B171" t="str">
            <v>0311</v>
          </cell>
          <cell r="C171" t="str">
            <v>2460</v>
          </cell>
          <cell r="D171" t="str">
            <v>DIIP</v>
          </cell>
          <cell r="E171" t="str">
            <v>000</v>
          </cell>
          <cell r="F171" t="str">
            <v>00000</v>
          </cell>
          <cell r="G171" t="str">
            <v>SO</v>
          </cell>
          <cell r="H171" t="str">
            <v>Project Officer - Teacher Training</v>
          </cell>
        </row>
        <row r="172">
          <cell r="A172" t="str">
            <v>0311-2574-EGUP-000-00000-SO</v>
          </cell>
          <cell r="B172" t="str">
            <v>0311</v>
          </cell>
          <cell r="C172" t="str">
            <v>2574</v>
          </cell>
          <cell r="D172" t="str">
            <v>EGUP</v>
          </cell>
          <cell r="E172" t="str">
            <v>000</v>
          </cell>
          <cell r="F172" t="str">
            <v>00000</v>
          </cell>
          <cell r="G172" t="str">
            <v>SO</v>
          </cell>
          <cell r="H172" t="str">
            <v>Project Officer - Teacher Training</v>
          </cell>
        </row>
        <row r="173">
          <cell r="A173" t="str">
            <v>0312-1290-0000-000-00000-SO</v>
          </cell>
          <cell r="B173" t="str">
            <v>0312</v>
          </cell>
          <cell r="C173" t="str">
            <v>1290</v>
          </cell>
          <cell r="D173" t="str">
            <v>0000</v>
          </cell>
          <cell r="E173" t="str">
            <v>000</v>
          </cell>
          <cell r="F173" t="str">
            <v>00000</v>
          </cell>
          <cell r="G173" t="str">
            <v>SO</v>
          </cell>
          <cell r="H173" t="str">
            <v>Project Officer - Credit</v>
          </cell>
        </row>
        <row r="174">
          <cell r="A174" t="str">
            <v>0312-2051-DEGD-000-00000-SO</v>
          </cell>
          <cell r="B174" t="str">
            <v>0312</v>
          </cell>
          <cell r="C174" t="str">
            <v>2051</v>
          </cell>
          <cell r="D174" t="str">
            <v>DEGD</v>
          </cell>
          <cell r="E174" t="str">
            <v>000</v>
          </cell>
          <cell r="F174" t="str">
            <v>00000</v>
          </cell>
          <cell r="G174" t="str">
            <v>SO</v>
          </cell>
          <cell r="H174" t="str">
            <v>Project Officer - Credit</v>
          </cell>
        </row>
        <row r="175">
          <cell r="A175" t="str">
            <v>0312-2141-DHBP-000-00000-SO</v>
          </cell>
          <cell r="B175" t="str">
            <v>0312</v>
          </cell>
          <cell r="C175" t="str">
            <v>2141</v>
          </cell>
          <cell r="D175" t="str">
            <v>DHBP</v>
          </cell>
          <cell r="E175" t="str">
            <v>000</v>
          </cell>
          <cell r="F175" t="str">
            <v>00000</v>
          </cell>
          <cell r="G175" t="str">
            <v>SO</v>
          </cell>
          <cell r="H175" t="str">
            <v>Project Officer - Credit</v>
          </cell>
        </row>
        <row r="176">
          <cell r="A176" t="str">
            <v>0312-2230-DLLD-000-00000-SO</v>
          </cell>
          <cell r="B176" t="str">
            <v>0312</v>
          </cell>
          <cell r="C176" t="str">
            <v>2230</v>
          </cell>
          <cell r="D176" t="str">
            <v>DLLD</v>
          </cell>
          <cell r="E176" t="str">
            <v>000</v>
          </cell>
          <cell r="F176" t="str">
            <v>00000</v>
          </cell>
          <cell r="G176" t="str">
            <v>SO</v>
          </cell>
          <cell r="H176" t="str">
            <v>Project Officer - Credit</v>
          </cell>
        </row>
        <row r="177">
          <cell r="A177" t="str">
            <v>0312-2375-DEFP-000-00000-SO</v>
          </cell>
          <cell r="B177" t="str">
            <v>0312</v>
          </cell>
          <cell r="C177" t="str">
            <v>2375</v>
          </cell>
          <cell r="D177" t="str">
            <v>DEFP</v>
          </cell>
          <cell r="E177" t="str">
            <v>000</v>
          </cell>
          <cell r="F177" t="str">
            <v>00000</v>
          </cell>
          <cell r="G177" t="str">
            <v>SO</v>
          </cell>
          <cell r="H177" t="str">
            <v>Project Officer - Credit</v>
          </cell>
        </row>
        <row r="178">
          <cell r="A178" t="str">
            <v>0312-2460-DIIP-000-00000-SO</v>
          </cell>
          <cell r="B178" t="str">
            <v>0312</v>
          </cell>
          <cell r="C178" t="str">
            <v>2460</v>
          </cell>
          <cell r="D178" t="str">
            <v>DIIP</v>
          </cell>
          <cell r="E178" t="str">
            <v>000</v>
          </cell>
          <cell r="F178" t="str">
            <v>00000</v>
          </cell>
          <cell r="G178" t="str">
            <v>SO</v>
          </cell>
          <cell r="H178" t="str">
            <v>Project Officer - Credit</v>
          </cell>
        </row>
        <row r="179">
          <cell r="A179" t="str">
            <v>0312-2574-EGUP-000-00000-SO</v>
          </cell>
          <cell r="B179" t="str">
            <v>0312</v>
          </cell>
          <cell r="C179" t="str">
            <v>2574</v>
          </cell>
          <cell r="D179" t="str">
            <v>EGUP</v>
          </cell>
          <cell r="E179" t="str">
            <v>000</v>
          </cell>
          <cell r="F179" t="str">
            <v>00000</v>
          </cell>
          <cell r="G179" t="str">
            <v>SO</v>
          </cell>
          <cell r="H179" t="str">
            <v>Project Officer - Credit</v>
          </cell>
        </row>
        <row r="180">
          <cell r="A180" t="str">
            <v>0313-1290-0000-000-00000-SO</v>
          </cell>
          <cell r="B180" t="str">
            <v>0313</v>
          </cell>
          <cell r="C180" t="str">
            <v>1290</v>
          </cell>
          <cell r="D180" t="str">
            <v>0000</v>
          </cell>
          <cell r="E180" t="str">
            <v>000</v>
          </cell>
          <cell r="F180" t="str">
            <v>00000</v>
          </cell>
          <cell r="G180" t="str">
            <v>SO</v>
          </cell>
          <cell r="H180" t="str">
            <v>Project Officer - Gender &amp; Statistics</v>
          </cell>
        </row>
        <row r="181">
          <cell r="A181" t="str">
            <v>0313-2051-DEGD-000-00000-SO</v>
          </cell>
          <cell r="B181" t="str">
            <v>0313</v>
          </cell>
          <cell r="C181" t="str">
            <v>2051</v>
          </cell>
          <cell r="D181" t="str">
            <v>DEGD</v>
          </cell>
          <cell r="E181" t="str">
            <v>000</v>
          </cell>
          <cell r="F181" t="str">
            <v>00000</v>
          </cell>
          <cell r="G181" t="str">
            <v>SO</v>
          </cell>
          <cell r="H181" t="str">
            <v>Project Officer - Gender &amp; Statistics</v>
          </cell>
        </row>
        <row r="182">
          <cell r="A182" t="str">
            <v>0313-2141-DHBP-000-00000-SO</v>
          </cell>
          <cell r="B182" t="str">
            <v>0313</v>
          </cell>
          <cell r="C182" t="str">
            <v>2141</v>
          </cell>
          <cell r="D182" t="str">
            <v>DHBP</v>
          </cell>
          <cell r="E182" t="str">
            <v>000</v>
          </cell>
          <cell r="F182" t="str">
            <v>00000</v>
          </cell>
          <cell r="G182" t="str">
            <v>SO</v>
          </cell>
          <cell r="H182" t="str">
            <v>Project Officer - Gender &amp; Statistics</v>
          </cell>
        </row>
        <row r="183">
          <cell r="A183" t="str">
            <v>0313-2230-DLLD-000-00000-SO</v>
          </cell>
          <cell r="B183" t="str">
            <v>0313</v>
          </cell>
          <cell r="C183" t="str">
            <v>2230</v>
          </cell>
          <cell r="D183" t="str">
            <v>DLLD</v>
          </cell>
          <cell r="E183" t="str">
            <v>000</v>
          </cell>
          <cell r="F183" t="str">
            <v>00000</v>
          </cell>
          <cell r="G183" t="str">
            <v>SO</v>
          </cell>
          <cell r="H183" t="str">
            <v>Project Officer - Gender &amp; Statistics</v>
          </cell>
        </row>
        <row r="184">
          <cell r="A184" t="str">
            <v>0313-2375-DEFP-000-00000-SO</v>
          </cell>
          <cell r="B184" t="str">
            <v>0313</v>
          </cell>
          <cell r="C184" t="str">
            <v>2375</v>
          </cell>
          <cell r="D184" t="str">
            <v>DEFP</v>
          </cell>
          <cell r="E184" t="str">
            <v>000</v>
          </cell>
          <cell r="F184" t="str">
            <v>00000</v>
          </cell>
          <cell r="G184" t="str">
            <v>SO</v>
          </cell>
          <cell r="H184" t="str">
            <v>Project Officer - Gender &amp; Statistics</v>
          </cell>
        </row>
        <row r="185">
          <cell r="A185" t="str">
            <v>0313-2460-DIIP-000-00000-SO</v>
          </cell>
          <cell r="B185" t="str">
            <v>0313</v>
          </cell>
          <cell r="C185" t="str">
            <v>2460</v>
          </cell>
          <cell r="D185" t="str">
            <v>DIIP</v>
          </cell>
          <cell r="E185" t="str">
            <v>000</v>
          </cell>
          <cell r="F185" t="str">
            <v>00000</v>
          </cell>
          <cell r="G185" t="str">
            <v>SO</v>
          </cell>
          <cell r="H185" t="str">
            <v>Project Officer - Gender &amp; Statistics</v>
          </cell>
        </row>
        <row r="186">
          <cell r="A186" t="str">
            <v>0313-2574-EGUP-000-00000-SO</v>
          </cell>
          <cell r="B186" t="str">
            <v>0313</v>
          </cell>
          <cell r="C186" t="str">
            <v>2574</v>
          </cell>
          <cell r="D186" t="str">
            <v>EGUP</v>
          </cell>
          <cell r="E186" t="str">
            <v>000</v>
          </cell>
          <cell r="F186" t="str">
            <v>00000</v>
          </cell>
          <cell r="G186" t="str">
            <v>SO</v>
          </cell>
          <cell r="H186" t="str">
            <v>Project Officer - Gender &amp; Statistics</v>
          </cell>
        </row>
        <row r="187">
          <cell r="A187" t="str">
            <v>0314-1290-0000-000-00000-SO</v>
          </cell>
          <cell r="B187" t="str">
            <v>0314</v>
          </cell>
          <cell r="C187" t="str">
            <v>1290</v>
          </cell>
          <cell r="D187" t="str">
            <v>0000</v>
          </cell>
          <cell r="E187" t="str">
            <v>000</v>
          </cell>
          <cell r="F187" t="str">
            <v>00000</v>
          </cell>
          <cell r="G187" t="str">
            <v>SO</v>
          </cell>
          <cell r="H187" t="str">
            <v>Project Officer -  Partner Support</v>
          </cell>
        </row>
        <row r="188">
          <cell r="A188" t="str">
            <v>0314-2051-DEGD-000-00000-SO</v>
          </cell>
          <cell r="B188" t="str">
            <v>0314</v>
          </cell>
          <cell r="C188" t="str">
            <v>2051</v>
          </cell>
          <cell r="D188" t="str">
            <v>DEGD</v>
          </cell>
          <cell r="E188" t="str">
            <v>000</v>
          </cell>
          <cell r="F188" t="str">
            <v>00000</v>
          </cell>
          <cell r="G188" t="str">
            <v>SO</v>
          </cell>
          <cell r="H188" t="str">
            <v>Project Officer -  Partner Support</v>
          </cell>
        </row>
        <row r="189">
          <cell r="A189" t="str">
            <v>0314-2141-DHBP-000-00000-SO</v>
          </cell>
          <cell r="B189" t="str">
            <v>0314</v>
          </cell>
          <cell r="C189" t="str">
            <v>2141</v>
          </cell>
          <cell r="D189" t="str">
            <v>DHBP</v>
          </cell>
          <cell r="E189" t="str">
            <v>000</v>
          </cell>
          <cell r="F189" t="str">
            <v>00000</v>
          </cell>
          <cell r="G189" t="str">
            <v>SO</v>
          </cell>
          <cell r="H189" t="str">
            <v>Project Officer -  Partner Support</v>
          </cell>
        </row>
        <row r="190">
          <cell r="A190" t="str">
            <v>0314-2230-DLLD-000-00000-SO</v>
          </cell>
          <cell r="B190" t="str">
            <v>0314</v>
          </cell>
          <cell r="C190" t="str">
            <v>2230</v>
          </cell>
          <cell r="D190" t="str">
            <v>DLLD</v>
          </cell>
          <cell r="E190" t="str">
            <v>000</v>
          </cell>
          <cell r="F190" t="str">
            <v>00000</v>
          </cell>
          <cell r="G190" t="str">
            <v>SO</v>
          </cell>
          <cell r="H190" t="str">
            <v>Project Officer -  Partner Support</v>
          </cell>
        </row>
        <row r="191">
          <cell r="A191" t="str">
            <v>0314-2375-DEFP-000-00000-SO</v>
          </cell>
          <cell r="B191" t="str">
            <v>0314</v>
          </cell>
          <cell r="C191" t="str">
            <v>2375</v>
          </cell>
          <cell r="D191" t="str">
            <v>DEFP</v>
          </cell>
          <cell r="E191" t="str">
            <v>000</v>
          </cell>
          <cell r="F191" t="str">
            <v>00000</v>
          </cell>
          <cell r="G191" t="str">
            <v>SO</v>
          </cell>
          <cell r="H191" t="str">
            <v>Project Officer -  Partner Support</v>
          </cell>
        </row>
        <row r="192">
          <cell r="A192" t="str">
            <v>0314-2460-DIIP-000-00000-SO</v>
          </cell>
          <cell r="B192" t="str">
            <v>0314</v>
          </cell>
          <cell r="C192" t="str">
            <v>2460</v>
          </cell>
          <cell r="D192" t="str">
            <v>DIIP</v>
          </cell>
          <cell r="E192" t="str">
            <v>000</v>
          </cell>
          <cell r="F192" t="str">
            <v>00000</v>
          </cell>
          <cell r="G192" t="str">
            <v>SO</v>
          </cell>
          <cell r="H192" t="str">
            <v>Project Officer -  Partner Support</v>
          </cell>
        </row>
        <row r="193">
          <cell r="A193" t="str">
            <v>0314-2574-EGUP-000-00000-SO</v>
          </cell>
          <cell r="B193" t="str">
            <v>0314</v>
          </cell>
          <cell r="C193" t="str">
            <v>2574</v>
          </cell>
          <cell r="D193" t="str">
            <v>EGUP</v>
          </cell>
          <cell r="E193" t="str">
            <v>000</v>
          </cell>
          <cell r="F193" t="str">
            <v>00000</v>
          </cell>
          <cell r="G193" t="str">
            <v>SO</v>
          </cell>
          <cell r="H193" t="str">
            <v>Project Officer -  Partner Support</v>
          </cell>
        </row>
        <row r="194">
          <cell r="A194" t="str">
            <v>0315-1290-0000-000-00000-SO</v>
          </cell>
          <cell r="B194" t="str">
            <v>0315</v>
          </cell>
          <cell r="C194" t="str">
            <v>1290</v>
          </cell>
          <cell r="D194" t="str">
            <v>0000</v>
          </cell>
          <cell r="E194" t="str">
            <v>000</v>
          </cell>
          <cell r="F194" t="str">
            <v>00000</v>
          </cell>
          <cell r="G194" t="str">
            <v>SO</v>
          </cell>
          <cell r="H194" t="str">
            <v>Quantity Surveyors</v>
          </cell>
        </row>
        <row r="195">
          <cell r="A195" t="str">
            <v>0315-2051-DEGD-000-00000-SO</v>
          </cell>
          <cell r="B195" t="str">
            <v>0315</v>
          </cell>
          <cell r="C195" t="str">
            <v>2051</v>
          </cell>
          <cell r="D195" t="str">
            <v>DEGD</v>
          </cell>
          <cell r="E195" t="str">
            <v>000</v>
          </cell>
          <cell r="F195" t="str">
            <v>00000</v>
          </cell>
          <cell r="G195" t="str">
            <v>SO</v>
          </cell>
          <cell r="H195" t="str">
            <v>Quantity Surveyors</v>
          </cell>
        </row>
        <row r="196">
          <cell r="A196" t="str">
            <v>0315-2141-DHBP-000-00000-SO</v>
          </cell>
          <cell r="B196" t="str">
            <v>0315</v>
          </cell>
          <cell r="C196" t="str">
            <v>2141</v>
          </cell>
          <cell r="D196" t="str">
            <v>DHBP</v>
          </cell>
          <cell r="E196" t="str">
            <v>000</v>
          </cell>
          <cell r="F196" t="str">
            <v>00000</v>
          </cell>
          <cell r="G196" t="str">
            <v>SO</v>
          </cell>
          <cell r="H196" t="str">
            <v>Quantity Surveyors</v>
          </cell>
        </row>
        <row r="197">
          <cell r="A197" t="str">
            <v>0315-2230-DLLD-000-00000-SO</v>
          </cell>
          <cell r="B197" t="str">
            <v>0315</v>
          </cell>
          <cell r="C197" t="str">
            <v>2230</v>
          </cell>
          <cell r="D197" t="str">
            <v>DLLD</v>
          </cell>
          <cell r="E197" t="str">
            <v>000</v>
          </cell>
          <cell r="F197" t="str">
            <v>00000</v>
          </cell>
          <cell r="G197" t="str">
            <v>SO</v>
          </cell>
          <cell r="H197" t="str">
            <v>Quantity Surveyors</v>
          </cell>
        </row>
        <row r="198">
          <cell r="A198" t="str">
            <v>0315-2375-DEFP-000-00000-SO</v>
          </cell>
          <cell r="B198" t="str">
            <v>0315</v>
          </cell>
          <cell r="C198" t="str">
            <v>2375</v>
          </cell>
          <cell r="D198" t="str">
            <v>DEFP</v>
          </cell>
          <cell r="E198" t="str">
            <v>000</v>
          </cell>
          <cell r="F198" t="str">
            <v>00000</v>
          </cell>
          <cell r="G198" t="str">
            <v>SO</v>
          </cell>
          <cell r="H198" t="str">
            <v>Quantity Surveyors</v>
          </cell>
        </row>
        <row r="199">
          <cell r="A199" t="str">
            <v>0315-2460-DIIP-000-00000-SO</v>
          </cell>
          <cell r="B199" t="str">
            <v>0315</v>
          </cell>
          <cell r="C199" t="str">
            <v>2460</v>
          </cell>
          <cell r="D199" t="str">
            <v>DIIP</v>
          </cell>
          <cell r="E199" t="str">
            <v>000</v>
          </cell>
          <cell r="F199" t="str">
            <v>00000</v>
          </cell>
          <cell r="G199" t="str">
            <v>SO</v>
          </cell>
          <cell r="H199" t="str">
            <v>Quantity Surveyors</v>
          </cell>
        </row>
        <row r="200">
          <cell r="A200" t="str">
            <v>0315-2574-EGUP-000-00000-SO</v>
          </cell>
          <cell r="B200" t="str">
            <v>0315</v>
          </cell>
          <cell r="C200" t="str">
            <v>2574</v>
          </cell>
          <cell r="D200" t="str">
            <v>EGUP</v>
          </cell>
          <cell r="E200" t="str">
            <v>000</v>
          </cell>
          <cell r="F200" t="str">
            <v>00000</v>
          </cell>
          <cell r="G200" t="str">
            <v>SO</v>
          </cell>
          <cell r="H200" t="str">
            <v>Quantity Surveyors</v>
          </cell>
        </row>
        <row r="201">
          <cell r="A201" t="str">
            <v>0316-1290-0000-000-00000-SO</v>
          </cell>
          <cell r="B201" t="str">
            <v>0316</v>
          </cell>
          <cell r="C201" t="str">
            <v>1290</v>
          </cell>
          <cell r="D201" t="str">
            <v>0000</v>
          </cell>
          <cell r="E201" t="str">
            <v>000</v>
          </cell>
          <cell r="F201" t="str">
            <v>00000</v>
          </cell>
          <cell r="G201" t="str">
            <v>SO</v>
          </cell>
          <cell r="H201" t="str">
            <v>Project Assistant</v>
          </cell>
        </row>
        <row r="202">
          <cell r="A202" t="str">
            <v>0316-2051-DEGD-000-00000-SO</v>
          </cell>
          <cell r="B202" t="str">
            <v>0316</v>
          </cell>
          <cell r="C202" t="str">
            <v>2051</v>
          </cell>
          <cell r="D202" t="str">
            <v>DEGD</v>
          </cell>
          <cell r="E202" t="str">
            <v>000</v>
          </cell>
          <cell r="F202" t="str">
            <v>00000</v>
          </cell>
          <cell r="G202" t="str">
            <v>SO</v>
          </cell>
          <cell r="H202" t="str">
            <v>Project Assistant</v>
          </cell>
        </row>
        <row r="203">
          <cell r="A203" t="str">
            <v>0316-2141-DHBP-000-00000-SO</v>
          </cell>
          <cell r="B203" t="str">
            <v>0316</v>
          </cell>
          <cell r="C203" t="str">
            <v>2141</v>
          </cell>
          <cell r="D203" t="str">
            <v>DHBP</v>
          </cell>
          <cell r="E203" t="str">
            <v>000</v>
          </cell>
          <cell r="F203" t="str">
            <v>00000</v>
          </cell>
          <cell r="G203" t="str">
            <v>SO</v>
          </cell>
          <cell r="H203" t="str">
            <v>Project Assistant</v>
          </cell>
        </row>
        <row r="204">
          <cell r="A204" t="str">
            <v>0316-2230-DLLD-000-00000-SO</v>
          </cell>
          <cell r="B204" t="str">
            <v>0316</v>
          </cell>
          <cell r="C204" t="str">
            <v>2230</v>
          </cell>
          <cell r="D204" t="str">
            <v>DLLD</v>
          </cell>
          <cell r="E204" t="str">
            <v>000</v>
          </cell>
          <cell r="F204" t="str">
            <v>00000</v>
          </cell>
          <cell r="G204" t="str">
            <v>SO</v>
          </cell>
          <cell r="H204" t="str">
            <v>Project Assistant</v>
          </cell>
        </row>
        <row r="205">
          <cell r="A205" t="str">
            <v>0316-2375-DEFP-000-00000-SO</v>
          </cell>
          <cell r="B205" t="str">
            <v>0316</v>
          </cell>
          <cell r="C205" t="str">
            <v>2375</v>
          </cell>
          <cell r="D205" t="str">
            <v>DEFP</v>
          </cell>
          <cell r="E205" t="str">
            <v>000</v>
          </cell>
          <cell r="F205" t="str">
            <v>00000</v>
          </cell>
          <cell r="G205" t="str">
            <v>SO</v>
          </cell>
          <cell r="H205" t="str">
            <v>Project Assistant</v>
          </cell>
        </row>
        <row r="206">
          <cell r="A206" t="str">
            <v>0316-2460-DIIP-000-00000-SO</v>
          </cell>
          <cell r="B206" t="str">
            <v>0316</v>
          </cell>
          <cell r="C206" t="str">
            <v>2460</v>
          </cell>
          <cell r="D206" t="str">
            <v>DIIP</v>
          </cell>
          <cell r="E206" t="str">
            <v>000</v>
          </cell>
          <cell r="F206" t="str">
            <v>00000</v>
          </cell>
          <cell r="G206" t="str">
            <v>SO</v>
          </cell>
          <cell r="H206" t="str">
            <v>Project Assistant</v>
          </cell>
        </row>
        <row r="207">
          <cell r="A207" t="str">
            <v>0316-2574-EGUP-000-00000-SO</v>
          </cell>
          <cell r="B207" t="str">
            <v>0316</v>
          </cell>
          <cell r="C207" t="str">
            <v>2574</v>
          </cell>
          <cell r="D207" t="str">
            <v>EGUP</v>
          </cell>
          <cell r="E207" t="str">
            <v>000</v>
          </cell>
          <cell r="F207" t="str">
            <v>00000</v>
          </cell>
          <cell r="G207" t="str">
            <v>SO</v>
          </cell>
          <cell r="H207" t="str">
            <v>Project Assistant</v>
          </cell>
        </row>
        <row r="208">
          <cell r="A208" t="str">
            <v>0317-1090-0000-954-00000-SO</v>
          </cell>
          <cell r="B208" t="str">
            <v>0317</v>
          </cell>
          <cell r="C208" t="str">
            <v>1090</v>
          </cell>
          <cell r="D208" t="str">
            <v>0000</v>
          </cell>
          <cell r="E208" t="str">
            <v>954</v>
          </cell>
          <cell r="F208" t="str">
            <v>00000</v>
          </cell>
          <cell r="G208" t="str">
            <v>SO</v>
          </cell>
          <cell r="H208" t="str">
            <v>Assistant Logistician</v>
          </cell>
        </row>
        <row r="209">
          <cell r="A209" t="str">
            <v>0317-1290-0000-000-00000-SO</v>
          </cell>
          <cell r="B209" t="str">
            <v>0317</v>
          </cell>
          <cell r="C209" t="str">
            <v>1290</v>
          </cell>
          <cell r="D209" t="str">
            <v>0000</v>
          </cell>
          <cell r="E209" t="str">
            <v>000</v>
          </cell>
          <cell r="F209" t="str">
            <v>00000</v>
          </cell>
          <cell r="G209" t="str">
            <v>SO</v>
          </cell>
          <cell r="H209" t="str">
            <v>Assistant Logistician</v>
          </cell>
        </row>
        <row r="210">
          <cell r="A210" t="str">
            <v>0317-2051-DEGD-000-00000-SO</v>
          </cell>
          <cell r="B210" t="str">
            <v>0317</v>
          </cell>
          <cell r="C210" t="str">
            <v>2051</v>
          </cell>
          <cell r="D210" t="str">
            <v>DEGD</v>
          </cell>
          <cell r="E210" t="str">
            <v>000</v>
          </cell>
          <cell r="F210" t="str">
            <v>00000</v>
          </cell>
          <cell r="G210" t="str">
            <v>SO</v>
          </cell>
          <cell r="H210" t="str">
            <v>Assistant Logistician</v>
          </cell>
        </row>
        <row r="211">
          <cell r="A211" t="str">
            <v>0317-2051-DEGD-A12-00000-SO</v>
          </cell>
          <cell r="B211" t="str">
            <v>0317</v>
          </cell>
          <cell r="C211" t="str">
            <v>2051</v>
          </cell>
          <cell r="D211" t="str">
            <v>DEGD</v>
          </cell>
          <cell r="E211" t="str">
            <v>A12</v>
          </cell>
          <cell r="F211" t="str">
            <v>00000</v>
          </cell>
          <cell r="G211" t="str">
            <v>SO</v>
          </cell>
          <cell r="H211" t="str">
            <v>Assistant Logistician</v>
          </cell>
        </row>
        <row r="212">
          <cell r="A212" t="str">
            <v>0317-2051-DEGZ-000-00000-SO</v>
          </cell>
          <cell r="B212" t="str">
            <v>0317</v>
          </cell>
          <cell r="C212" t="str">
            <v>2051</v>
          </cell>
          <cell r="D212" t="str">
            <v>DEGZ</v>
          </cell>
          <cell r="E212" t="str">
            <v>000</v>
          </cell>
          <cell r="F212" t="str">
            <v>00000</v>
          </cell>
          <cell r="G212" t="str">
            <v>SO</v>
          </cell>
          <cell r="H212" t="str">
            <v>Assistant Logistician</v>
          </cell>
        </row>
        <row r="213">
          <cell r="A213" t="str">
            <v>0317-2051-DEGZ-954-00000-SO</v>
          </cell>
          <cell r="B213" t="str">
            <v>0317</v>
          </cell>
          <cell r="C213" t="str">
            <v>2051</v>
          </cell>
          <cell r="D213" t="str">
            <v>DEGZ</v>
          </cell>
          <cell r="E213" t="str">
            <v>954</v>
          </cell>
          <cell r="F213" t="str">
            <v>00000</v>
          </cell>
          <cell r="G213" t="str">
            <v>SO</v>
          </cell>
          <cell r="H213" t="str">
            <v>Assistant Logistician</v>
          </cell>
        </row>
        <row r="214">
          <cell r="A214" t="str">
            <v>0317-2141-DHBP-000-00000-SO</v>
          </cell>
          <cell r="B214" t="str">
            <v>0317</v>
          </cell>
          <cell r="C214" t="str">
            <v>2141</v>
          </cell>
          <cell r="D214" t="str">
            <v>DHBP</v>
          </cell>
          <cell r="E214" t="str">
            <v>000</v>
          </cell>
          <cell r="F214" t="str">
            <v>00000</v>
          </cell>
          <cell r="G214" t="str">
            <v>SO</v>
          </cell>
          <cell r="H214" t="str">
            <v>Assistant Logistician</v>
          </cell>
        </row>
        <row r="215">
          <cell r="A215" t="str">
            <v>0317-2141-DHBP-A12-00000-SO</v>
          </cell>
          <cell r="B215" t="str">
            <v>0317</v>
          </cell>
          <cell r="C215" t="str">
            <v>2141</v>
          </cell>
          <cell r="D215" t="str">
            <v>DHBP</v>
          </cell>
          <cell r="E215" t="str">
            <v>A12</v>
          </cell>
          <cell r="F215" t="str">
            <v>00000</v>
          </cell>
          <cell r="G215" t="str">
            <v>SO</v>
          </cell>
          <cell r="H215" t="str">
            <v>Assistant Logistician</v>
          </cell>
        </row>
        <row r="216">
          <cell r="A216" t="str">
            <v>0317-2141-DHBZ-000-00000-SO</v>
          </cell>
          <cell r="B216" t="str">
            <v>0317</v>
          </cell>
          <cell r="C216" t="str">
            <v>2141</v>
          </cell>
          <cell r="D216" t="str">
            <v>DHBZ</v>
          </cell>
          <cell r="E216" t="str">
            <v>000</v>
          </cell>
          <cell r="F216" t="str">
            <v>00000</v>
          </cell>
          <cell r="G216" t="str">
            <v>SO</v>
          </cell>
          <cell r="H216" t="str">
            <v>Assistant Logistician</v>
          </cell>
        </row>
        <row r="217">
          <cell r="A217" t="str">
            <v>0317-2141-DHBZ-954-00000-SO</v>
          </cell>
          <cell r="B217" t="str">
            <v>0317</v>
          </cell>
          <cell r="C217" t="str">
            <v>2141</v>
          </cell>
          <cell r="D217" t="str">
            <v>DHBZ</v>
          </cell>
          <cell r="E217" t="str">
            <v>954</v>
          </cell>
          <cell r="F217" t="str">
            <v>00000</v>
          </cell>
          <cell r="G217" t="str">
            <v>SO</v>
          </cell>
          <cell r="H217" t="str">
            <v>Assistant Logistician</v>
          </cell>
        </row>
        <row r="218">
          <cell r="A218" t="str">
            <v>0317-2230-DLLD-000-00000-SO</v>
          </cell>
          <cell r="B218" t="str">
            <v>0317</v>
          </cell>
          <cell r="C218" t="str">
            <v>2230</v>
          </cell>
          <cell r="D218" t="str">
            <v>DLLD</v>
          </cell>
          <cell r="E218" t="str">
            <v>000</v>
          </cell>
          <cell r="F218" t="str">
            <v>00000</v>
          </cell>
          <cell r="G218" t="str">
            <v>SO</v>
          </cell>
          <cell r="H218" t="str">
            <v>Assistant Logistician</v>
          </cell>
        </row>
        <row r="219">
          <cell r="A219" t="str">
            <v>0317-2230-DLLD-A12-00000-SO</v>
          </cell>
          <cell r="B219" t="str">
            <v>0317</v>
          </cell>
          <cell r="C219" t="str">
            <v>2230</v>
          </cell>
          <cell r="D219" t="str">
            <v>DLLD</v>
          </cell>
          <cell r="E219" t="str">
            <v>A12</v>
          </cell>
          <cell r="F219" t="str">
            <v>00000</v>
          </cell>
          <cell r="G219" t="str">
            <v>SO</v>
          </cell>
          <cell r="H219" t="str">
            <v>Assistant Logistician</v>
          </cell>
        </row>
        <row r="220">
          <cell r="A220" t="str">
            <v>0317-2230-DLLZ-000-00000-SO</v>
          </cell>
          <cell r="B220" t="str">
            <v>0317</v>
          </cell>
          <cell r="C220" t="str">
            <v>2230</v>
          </cell>
          <cell r="D220" t="str">
            <v>DLLZ</v>
          </cell>
          <cell r="E220" t="str">
            <v>000</v>
          </cell>
          <cell r="F220" t="str">
            <v>00000</v>
          </cell>
          <cell r="G220" t="str">
            <v>SO</v>
          </cell>
          <cell r="H220" t="str">
            <v>Assistant Logistician</v>
          </cell>
        </row>
        <row r="221">
          <cell r="A221" t="str">
            <v>0317-2230-DLLZ-954-00000-SO</v>
          </cell>
          <cell r="B221" t="str">
            <v>0317</v>
          </cell>
          <cell r="C221" t="str">
            <v>2230</v>
          </cell>
          <cell r="D221" t="str">
            <v>DLLZ</v>
          </cell>
          <cell r="E221" t="str">
            <v>954</v>
          </cell>
          <cell r="F221" t="str">
            <v>00000</v>
          </cell>
          <cell r="G221" t="str">
            <v>SO</v>
          </cell>
          <cell r="H221" t="str">
            <v>Assistant Logistician</v>
          </cell>
        </row>
        <row r="222">
          <cell r="A222" t="str">
            <v>0317-2375-DEFP-000-00000-SO</v>
          </cell>
          <cell r="B222" t="str">
            <v>0317</v>
          </cell>
          <cell r="C222" t="str">
            <v>2375</v>
          </cell>
          <cell r="D222" t="str">
            <v>DEFP</v>
          </cell>
          <cell r="E222" t="str">
            <v>000</v>
          </cell>
          <cell r="F222" t="str">
            <v>00000</v>
          </cell>
          <cell r="G222" t="str">
            <v>SO</v>
          </cell>
          <cell r="H222" t="str">
            <v>Assistant Logistician</v>
          </cell>
        </row>
        <row r="223">
          <cell r="A223" t="str">
            <v>0317-2375-DEFZ-000-00000-SO</v>
          </cell>
          <cell r="B223" t="str">
            <v>0317</v>
          </cell>
          <cell r="C223" t="str">
            <v>2375</v>
          </cell>
          <cell r="D223" t="str">
            <v>DEFZ</v>
          </cell>
          <cell r="E223" t="str">
            <v>000</v>
          </cell>
          <cell r="F223" t="str">
            <v>00000</v>
          </cell>
          <cell r="G223" t="str">
            <v>SO</v>
          </cell>
          <cell r="H223" t="str">
            <v>Assistant Logistician</v>
          </cell>
        </row>
        <row r="224">
          <cell r="A224" t="str">
            <v>0317-2375-DEFZ-954-00000-SO</v>
          </cell>
          <cell r="B224" t="str">
            <v>0317</v>
          </cell>
          <cell r="C224" t="str">
            <v>2375</v>
          </cell>
          <cell r="D224" t="str">
            <v>DEFZ</v>
          </cell>
          <cell r="E224" t="str">
            <v>954</v>
          </cell>
          <cell r="F224" t="str">
            <v>00000</v>
          </cell>
          <cell r="G224" t="str">
            <v>SO</v>
          </cell>
          <cell r="H224" t="str">
            <v>Assistant Logistician</v>
          </cell>
        </row>
        <row r="225">
          <cell r="A225" t="str">
            <v>0317-2460-DIIP-000-00000-SO</v>
          </cell>
          <cell r="B225" t="str">
            <v>0317</v>
          </cell>
          <cell r="C225" t="str">
            <v>2460</v>
          </cell>
          <cell r="D225" t="str">
            <v>DIIP</v>
          </cell>
          <cell r="E225" t="str">
            <v>000</v>
          </cell>
          <cell r="F225" t="str">
            <v>00000</v>
          </cell>
          <cell r="G225" t="str">
            <v>SO</v>
          </cell>
          <cell r="H225" t="str">
            <v>Assistant Logistician</v>
          </cell>
        </row>
        <row r="226">
          <cell r="A226" t="str">
            <v>0317-2460-DIIZ-000-00000-SO</v>
          </cell>
          <cell r="B226" t="str">
            <v>0317</v>
          </cell>
          <cell r="C226" t="str">
            <v>2460</v>
          </cell>
          <cell r="D226" t="str">
            <v>DIIZ</v>
          </cell>
          <cell r="E226" t="str">
            <v>000</v>
          </cell>
          <cell r="F226" t="str">
            <v>00000</v>
          </cell>
          <cell r="G226" t="str">
            <v>SO</v>
          </cell>
          <cell r="H226" t="str">
            <v>Assistant Logistician</v>
          </cell>
        </row>
        <row r="227">
          <cell r="A227" t="str">
            <v>0317-2460-DIIZ-954-00000-SO</v>
          </cell>
          <cell r="B227" t="str">
            <v>0317</v>
          </cell>
          <cell r="C227" t="str">
            <v>2460</v>
          </cell>
          <cell r="D227" t="str">
            <v>DIIZ</v>
          </cell>
          <cell r="E227" t="str">
            <v>954</v>
          </cell>
          <cell r="F227" t="str">
            <v>00000</v>
          </cell>
          <cell r="G227" t="str">
            <v>SO</v>
          </cell>
          <cell r="H227" t="str">
            <v>Assistant Logistician</v>
          </cell>
        </row>
        <row r="228">
          <cell r="A228" t="str">
            <v>0317-2574-EGUP-000-00000-SO</v>
          </cell>
          <cell r="B228" t="str">
            <v>0317</v>
          </cell>
          <cell r="C228" t="str">
            <v>2574</v>
          </cell>
          <cell r="D228" t="str">
            <v>EGUP</v>
          </cell>
          <cell r="E228" t="str">
            <v>000</v>
          </cell>
          <cell r="F228" t="str">
            <v>00000</v>
          </cell>
          <cell r="G228" t="str">
            <v>SO</v>
          </cell>
          <cell r="H228" t="str">
            <v>Assistant Logistician</v>
          </cell>
        </row>
        <row r="229">
          <cell r="A229" t="str">
            <v>0317-2574-EGUZ-000-00000-SO</v>
          </cell>
          <cell r="B229" t="str">
            <v>0317</v>
          </cell>
          <cell r="C229" t="str">
            <v>2574</v>
          </cell>
          <cell r="D229" t="str">
            <v>EGUZ</v>
          </cell>
          <cell r="E229" t="str">
            <v>000</v>
          </cell>
          <cell r="F229" t="str">
            <v>00000</v>
          </cell>
          <cell r="G229" t="str">
            <v>SO</v>
          </cell>
          <cell r="H229" t="str">
            <v>Assistant Logistician</v>
          </cell>
        </row>
        <row r="230">
          <cell r="A230" t="str">
            <v>0317-2574-EGUZ-954-00000-SO</v>
          </cell>
          <cell r="B230" t="str">
            <v>0317</v>
          </cell>
          <cell r="C230" t="str">
            <v>2574</v>
          </cell>
          <cell r="D230" t="str">
            <v>EGUZ</v>
          </cell>
          <cell r="E230" t="str">
            <v>954</v>
          </cell>
          <cell r="F230" t="str">
            <v>00000</v>
          </cell>
          <cell r="G230" t="str">
            <v>SO</v>
          </cell>
          <cell r="H230" t="str">
            <v>Assistant Logistician</v>
          </cell>
        </row>
        <row r="231">
          <cell r="A231" t="str">
            <v>0317-2576-EGTD-A12-00000-SO</v>
          </cell>
          <cell r="B231" t="str">
            <v>0317</v>
          </cell>
          <cell r="C231" t="str">
            <v>2576</v>
          </cell>
          <cell r="D231" t="str">
            <v>EGTD</v>
          </cell>
          <cell r="E231" t="str">
            <v>A12</v>
          </cell>
          <cell r="F231" t="str">
            <v>00000</v>
          </cell>
          <cell r="G231" t="str">
            <v>SO</v>
          </cell>
          <cell r="H231" t="str">
            <v>Assistant Logistician</v>
          </cell>
        </row>
        <row r="232">
          <cell r="A232" t="str">
            <v>0318-1290-0000-000-00000-SO</v>
          </cell>
          <cell r="B232" t="str">
            <v>0318</v>
          </cell>
          <cell r="C232" t="str">
            <v>1290</v>
          </cell>
          <cell r="D232" t="str">
            <v>0000</v>
          </cell>
          <cell r="E232" t="str">
            <v>000</v>
          </cell>
          <cell r="F232" t="str">
            <v>00000</v>
          </cell>
          <cell r="G232" t="str">
            <v>SO</v>
          </cell>
          <cell r="H232" t="str">
            <v>Village Development Workers</v>
          </cell>
        </row>
        <row r="233">
          <cell r="A233" t="str">
            <v>0318-2051-DEGD-000-00000-SO</v>
          </cell>
          <cell r="B233" t="str">
            <v>0318</v>
          </cell>
          <cell r="C233" t="str">
            <v>2051</v>
          </cell>
          <cell r="D233" t="str">
            <v>DEGD</v>
          </cell>
          <cell r="E233" t="str">
            <v>000</v>
          </cell>
          <cell r="F233" t="str">
            <v>00000</v>
          </cell>
          <cell r="G233" t="str">
            <v>SO</v>
          </cell>
          <cell r="H233" t="str">
            <v>Village Development Workers</v>
          </cell>
        </row>
        <row r="234">
          <cell r="A234" t="str">
            <v>0318-2141-DHBP-000-00000-SO</v>
          </cell>
          <cell r="B234" t="str">
            <v>0318</v>
          </cell>
          <cell r="C234" t="str">
            <v>2141</v>
          </cell>
          <cell r="D234" t="str">
            <v>DHBP</v>
          </cell>
          <cell r="E234" t="str">
            <v>000</v>
          </cell>
          <cell r="F234" t="str">
            <v>00000</v>
          </cell>
          <cell r="G234" t="str">
            <v>SO</v>
          </cell>
          <cell r="H234" t="str">
            <v>Village Development Workers</v>
          </cell>
        </row>
        <row r="235">
          <cell r="A235" t="str">
            <v>0318-2230-DLLD-000-00000-SO</v>
          </cell>
          <cell r="B235" t="str">
            <v>0318</v>
          </cell>
          <cell r="C235" t="str">
            <v>2230</v>
          </cell>
          <cell r="D235" t="str">
            <v>DLLD</v>
          </cell>
          <cell r="E235" t="str">
            <v>000</v>
          </cell>
          <cell r="F235" t="str">
            <v>00000</v>
          </cell>
          <cell r="G235" t="str">
            <v>SO</v>
          </cell>
          <cell r="H235" t="str">
            <v>Village Development Workers</v>
          </cell>
        </row>
        <row r="236">
          <cell r="A236" t="str">
            <v>0318-2375-DEFP-000-00000-SO</v>
          </cell>
          <cell r="B236" t="str">
            <v>0318</v>
          </cell>
          <cell r="C236" t="str">
            <v>2375</v>
          </cell>
          <cell r="D236" t="str">
            <v>DEFP</v>
          </cell>
          <cell r="E236" t="str">
            <v>000</v>
          </cell>
          <cell r="F236" t="str">
            <v>00000</v>
          </cell>
          <cell r="G236" t="str">
            <v>SO</v>
          </cell>
          <cell r="H236" t="str">
            <v>Village Development Workers</v>
          </cell>
        </row>
        <row r="237">
          <cell r="A237" t="str">
            <v>0318-2460-DIIP-000-00000-SO</v>
          </cell>
          <cell r="B237" t="str">
            <v>0318</v>
          </cell>
          <cell r="C237" t="str">
            <v>2460</v>
          </cell>
          <cell r="D237" t="str">
            <v>DIIP</v>
          </cell>
          <cell r="E237" t="str">
            <v>000</v>
          </cell>
          <cell r="F237" t="str">
            <v>00000</v>
          </cell>
          <cell r="G237" t="str">
            <v>SO</v>
          </cell>
          <cell r="H237" t="str">
            <v>Village Development Workers</v>
          </cell>
        </row>
        <row r="238">
          <cell r="A238" t="str">
            <v>0318-2574-EGUP-000-00000-SO</v>
          </cell>
          <cell r="B238" t="str">
            <v>0318</v>
          </cell>
          <cell r="C238" t="str">
            <v>2574</v>
          </cell>
          <cell r="D238" t="str">
            <v>EGUP</v>
          </cell>
          <cell r="E238" t="str">
            <v>000</v>
          </cell>
          <cell r="F238" t="str">
            <v>00000</v>
          </cell>
          <cell r="G238" t="str">
            <v>SO</v>
          </cell>
          <cell r="H238" t="str">
            <v>Village Development Workers</v>
          </cell>
        </row>
        <row r="239">
          <cell r="A239" t="str">
            <v>0319-1290-0000-000-00000-SO</v>
          </cell>
          <cell r="B239" t="str">
            <v>0319</v>
          </cell>
          <cell r="C239" t="str">
            <v>1290</v>
          </cell>
          <cell r="D239" t="str">
            <v>0000</v>
          </cell>
          <cell r="E239" t="str">
            <v>000</v>
          </cell>
          <cell r="F239" t="str">
            <v>00000</v>
          </cell>
          <cell r="G239" t="str">
            <v>SO</v>
          </cell>
          <cell r="H239" t="str">
            <v>Casual Worker</v>
          </cell>
        </row>
        <row r="240">
          <cell r="A240" t="str">
            <v>0319-2051-DEGD-000-00000-SO</v>
          </cell>
          <cell r="B240" t="str">
            <v>0319</v>
          </cell>
          <cell r="C240" t="str">
            <v>2051</v>
          </cell>
          <cell r="D240" t="str">
            <v>DEGD</v>
          </cell>
          <cell r="E240" t="str">
            <v>000</v>
          </cell>
          <cell r="F240" t="str">
            <v>00000</v>
          </cell>
          <cell r="G240" t="str">
            <v>SO</v>
          </cell>
          <cell r="H240" t="str">
            <v>Casual Worker</v>
          </cell>
        </row>
        <row r="241">
          <cell r="A241" t="str">
            <v>0319-2141-DHBP-000-00000-SO</v>
          </cell>
          <cell r="B241" t="str">
            <v>0319</v>
          </cell>
          <cell r="C241" t="str">
            <v>2141</v>
          </cell>
          <cell r="D241" t="str">
            <v>DHBP</v>
          </cell>
          <cell r="E241" t="str">
            <v>000</v>
          </cell>
          <cell r="F241" t="str">
            <v>00000</v>
          </cell>
          <cell r="G241" t="str">
            <v>SO</v>
          </cell>
          <cell r="H241" t="str">
            <v>Casual Worker</v>
          </cell>
        </row>
        <row r="242">
          <cell r="A242" t="str">
            <v>0319-2230-DLLD-000-00000-SO</v>
          </cell>
          <cell r="B242" t="str">
            <v>0319</v>
          </cell>
          <cell r="C242" t="str">
            <v>2230</v>
          </cell>
          <cell r="D242" t="str">
            <v>DLLD</v>
          </cell>
          <cell r="E242" t="str">
            <v>000</v>
          </cell>
          <cell r="F242" t="str">
            <v>00000</v>
          </cell>
          <cell r="G242" t="str">
            <v>SO</v>
          </cell>
          <cell r="H242" t="str">
            <v>Casual Worker</v>
          </cell>
        </row>
        <row r="243">
          <cell r="A243" t="str">
            <v>0319-2375-DEFP-000-00000-SO</v>
          </cell>
          <cell r="B243" t="str">
            <v>0319</v>
          </cell>
          <cell r="C243" t="str">
            <v>2375</v>
          </cell>
          <cell r="D243" t="str">
            <v>DEFP</v>
          </cell>
          <cell r="E243" t="str">
            <v>000</v>
          </cell>
          <cell r="F243" t="str">
            <v>00000</v>
          </cell>
          <cell r="G243" t="str">
            <v>SO</v>
          </cell>
          <cell r="H243" t="str">
            <v>Casual Worker</v>
          </cell>
        </row>
        <row r="244">
          <cell r="A244" t="str">
            <v>0319-2460-DIIP-000-00000-SO</v>
          </cell>
          <cell r="B244" t="str">
            <v>0319</v>
          </cell>
          <cell r="C244" t="str">
            <v>2460</v>
          </cell>
          <cell r="D244" t="str">
            <v>DIIP</v>
          </cell>
          <cell r="E244" t="str">
            <v>000</v>
          </cell>
          <cell r="F244" t="str">
            <v>00000</v>
          </cell>
          <cell r="G244" t="str">
            <v>SO</v>
          </cell>
          <cell r="H244" t="str">
            <v>Casual Worker</v>
          </cell>
        </row>
        <row r="245">
          <cell r="A245" t="str">
            <v>0319-2574-EGUP-000-00000-SO</v>
          </cell>
          <cell r="B245" t="str">
            <v>0319</v>
          </cell>
          <cell r="C245" t="str">
            <v>2574</v>
          </cell>
          <cell r="D245" t="str">
            <v>EGUP</v>
          </cell>
          <cell r="E245" t="str">
            <v>000</v>
          </cell>
          <cell r="F245" t="str">
            <v>00000</v>
          </cell>
          <cell r="G245" t="str">
            <v>SO</v>
          </cell>
          <cell r="H245" t="str">
            <v>Casual Worker</v>
          </cell>
        </row>
        <row r="246">
          <cell r="A246" t="str">
            <v>0320-1290-0000-000-00000-SO</v>
          </cell>
          <cell r="B246" t="str">
            <v>0320</v>
          </cell>
          <cell r="C246" t="str">
            <v>1290</v>
          </cell>
          <cell r="D246" t="str">
            <v>0000</v>
          </cell>
          <cell r="E246" t="str">
            <v>000</v>
          </cell>
          <cell r="F246" t="str">
            <v>00000</v>
          </cell>
          <cell r="G246" t="str">
            <v>SO</v>
          </cell>
          <cell r="H246" t="str">
            <v>Programme Manager</v>
          </cell>
        </row>
        <row r="247">
          <cell r="A247" t="str">
            <v>0320-2051-DEGD-000-00000-SO</v>
          </cell>
          <cell r="B247" t="str">
            <v>0320</v>
          </cell>
          <cell r="C247" t="str">
            <v>2051</v>
          </cell>
          <cell r="D247" t="str">
            <v>DEGD</v>
          </cell>
          <cell r="E247" t="str">
            <v>000</v>
          </cell>
          <cell r="F247" t="str">
            <v>00000</v>
          </cell>
          <cell r="G247" t="str">
            <v>SO</v>
          </cell>
          <cell r="H247" t="str">
            <v>Programme Manager</v>
          </cell>
        </row>
        <row r="248">
          <cell r="A248" t="str">
            <v>0320-2141-DHBP-000-00000-SO</v>
          </cell>
          <cell r="B248" t="str">
            <v>0320</v>
          </cell>
          <cell r="C248" t="str">
            <v>2141</v>
          </cell>
          <cell r="D248" t="str">
            <v>DHBP</v>
          </cell>
          <cell r="E248" t="str">
            <v>000</v>
          </cell>
          <cell r="F248" t="str">
            <v>00000</v>
          </cell>
          <cell r="G248" t="str">
            <v>SO</v>
          </cell>
          <cell r="H248" t="str">
            <v>Programme Manager</v>
          </cell>
        </row>
        <row r="249">
          <cell r="A249" t="str">
            <v>0320-2230-DLLD-000-00000-SO</v>
          </cell>
          <cell r="B249" t="str">
            <v>0320</v>
          </cell>
          <cell r="C249" t="str">
            <v>2230</v>
          </cell>
          <cell r="D249" t="str">
            <v>DLLD</v>
          </cell>
          <cell r="E249" t="str">
            <v>000</v>
          </cell>
          <cell r="F249" t="str">
            <v>00000</v>
          </cell>
          <cell r="G249" t="str">
            <v>SO</v>
          </cell>
          <cell r="H249" t="str">
            <v>Programme Manager</v>
          </cell>
        </row>
        <row r="250">
          <cell r="A250" t="str">
            <v>0320-2375-DEFP-000-00000-SO</v>
          </cell>
          <cell r="B250" t="str">
            <v>0320</v>
          </cell>
          <cell r="C250" t="str">
            <v>2375</v>
          </cell>
          <cell r="D250" t="str">
            <v>DEFP</v>
          </cell>
          <cell r="E250" t="str">
            <v>000</v>
          </cell>
          <cell r="F250" t="str">
            <v>00000</v>
          </cell>
          <cell r="G250" t="str">
            <v>SO</v>
          </cell>
          <cell r="H250" t="str">
            <v>Programme Manager</v>
          </cell>
        </row>
        <row r="251">
          <cell r="A251" t="str">
            <v>0320-2460-DIIP-000-00000-SO</v>
          </cell>
          <cell r="B251" t="str">
            <v>0320</v>
          </cell>
          <cell r="C251" t="str">
            <v>2460</v>
          </cell>
          <cell r="D251" t="str">
            <v>DIIP</v>
          </cell>
          <cell r="E251" t="str">
            <v>000</v>
          </cell>
          <cell r="F251" t="str">
            <v>00000</v>
          </cell>
          <cell r="G251" t="str">
            <v>SO</v>
          </cell>
          <cell r="H251" t="str">
            <v>Programme Manager</v>
          </cell>
        </row>
        <row r="252">
          <cell r="A252" t="str">
            <v>0320-2574-EGUP-000-00000-SO</v>
          </cell>
          <cell r="B252" t="str">
            <v>0320</v>
          </cell>
          <cell r="C252" t="str">
            <v>2574</v>
          </cell>
          <cell r="D252" t="str">
            <v>EGUP</v>
          </cell>
          <cell r="E252" t="str">
            <v>000</v>
          </cell>
          <cell r="F252" t="str">
            <v>00000</v>
          </cell>
          <cell r="G252" t="str">
            <v>SO</v>
          </cell>
          <cell r="H252" t="str">
            <v>Programme Manager</v>
          </cell>
        </row>
        <row r="253">
          <cell r="A253" t="str">
            <v>0321-1290-0000-000-00000-SO</v>
          </cell>
          <cell r="B253" t="str">
            <v>0321</v>
          </cell>
          <cell r="C253" t="str">
            <v>1290</v>
          </cell>
          <cell r="D253" t="str">
            <v>0000</v>
          </cell>
          <cell r="E253" t="str">
            <v>000</v>
          </cell>
          <cell r="F253" t="str">
            <v>00000</v>
          </cell>
          <cell r="G253" t="str">
            <v>SO</v>
          </cell>
          <cell r="H253" t="str">
            <v>Field Officer</v>
          </cell>
        </row>
        <row r="254">
          <cell r="A254" t="str">
            <v>0321-2051-DEGD-000-00000-SO</v>
          </cell>
          <cell r="B254" t="str">
            <v>0321</v>
          </cell>
          <cell r="C254" t="str">
            <v>2051</v>
          </cell>
          <cell r="D254" t="str">
            <v>DEGD</v>
          </cell>
          <cell r="E254" t="str">
            <v>000</v>
          </cell>
          <cell r="F254" t="str">
            <v>00000</v>
          </cell>
          <cell r="G254" t="str">
            <v>SO</v>
          </cell>
          <cell r="H254" t="str">
            <v>Field Officer</v>
          </cell>
        </row>
        <row r="255">
          <cell r="A255" t="str">
            <v>0321-2141-DHBP-000-00000-SO</v>
          </cell>
          <cell r="B255" t="str">
            <v>0321</v>
          </cell>
          <cell r="C255" t="str">
            <v>2141</v>
          </cell>
          <cell r="D255" t="str">
            <v>DHBP</v>
          </cell>
          <cell r="E255" t="str">
            <v>000</v>
          </cell>
          <cell r="F255" t="str">
            <v>00000</v>
          </cell>
          <cell r="G255" t="str">
            <v>SO</v>
          </cell>
          <cell r="H255" t="str">
            <v>Field Officer</v>
          </cell>
        </row>
        <row r="256">
          <cell r="A256" t="str">
            <v>0321-2230-DLLD-000-00000-SO</v>
          </cell>
          <cell r="B256" t="str">
            <v>0321</v>
          </cell>
          <cell r="C256" t="str">
            <v>2230</v>
          </cell>
          <cell r="D256" t="str">
            <v>DLLD</v>
          </cell>
          <cell r="E256" t="str">
            <v>000</v>
          </cell>
          <cell r="F256" t="str">
            <v>00000</v>
          </cell>
          <cell r="G256" t="str">
            <v>SO</v>
          </cell>
          <cell r="H256" t="str">
            <v>Field Officer</v>
          </cell>
        </row>
        <row r="257">
          <cell r="A257" t="str">
            <v>0321-2375-DEFP-000-00000-SO</v>
          </cell>
          <cell r="B257" t="str">
            <v>0321</v>
          </cell>
          <cell r="C257" t="str">
            <v>2375</v>
          </cell>
          <cell r="D257" t="str">
            <v>DEFP</v>
          </cell>
          <cell r="E257" t="str">
            <v>000</v>
          </cell>
          <cell r="F257" t="str">
            <v>00000</v>
          </cell>
          <cell r="G257" t="str">
            <v>SO</v>
          </cell>
          <cell r="H257" t="str">
            <v>Field Officer</v>
          </cell>
        </row>
        <row r="258">
          <cell r="A258" t="str">
            <v>0321-2460-DIIP-000-00000-SO</v>
          </cell>
          <cell r="B258" t="str">
            <v>0321</v>
          </cell>
          <cell r="C258" t="str">
            <v>2460</v>
          </cell>
          <cell r="D258" t="str">
            <v>DIIP</v>
          </cell>
          <cell r="E258" t="str">
            <v>000</v>
          </cell>
          <cell r="F258" t="str">
            <v>00000</v>
          </cell>
          <cell r="G258" t="str">
            <v>SO</v>
          </cell>
          <cell r="H258" t="str">
            <v>Field Officer</v>
          </cell>
        </row>
        <row r="259">
          <cell r="A259" t="str">
            <v>0321-2574-EGUP-000-00000-SO</v>
          </cell>
          <cell r="B259" t="str">
            <v>0321</v>
          </cell>
          <cell r="C259" t="str">
            <v>2574</v>
          </cell>
          <cell r="D259" t="str">
            <v>EGUP</v>
          </cell>
          <cell r="E259" t="str">
            <v>000</v>
          </cell>
          <cell r="F259" t="str">
            <v>00000</v>
          </cell>
          <cell r="G259" t="str">
            <v>SO</v>
          </cell>
          <cell r="H259" t="str">
            <v>Field Officer</v>
          </cell>
        </row>
        <row r="260">
          <cell r="A260" t="str">
            <v>0322-1290-0000-000-00000-SO</v>
          </cell>
          <cell r="B260" t="str">
            <v>0322</v>
          </cell>
          <cell r="C260" t="str">
            <v>1290</v>
          </cell>
          <cell r="D260" t="str">
            <v>0000</v>
          </cell>
          <cell r="E260" t="str">
            <v>000</v>
          </cell>
          <cell r="F260" t="str">
            <v>00000</v>
          </cell>
          <cell r="G260" t="str">
            <v>SO</v>
          </cell>
          <cell r="H260" t="str">
            <v>Assistant Engineer</v>
          </cell>
        </row>
        <row r="261">
          <cell r="A261" t="str">
            <v>0322-2051-DEGD-000-00000-SO</v>
          </cell>
          <cell r="B261" t="str">
            <v>0322</v>
          </cell>
          <cell r="C261" t="str">
            <v>2051</v>
          </cell>
          <cell r="D261" t="str">
            <v>DEGD</v>
          </cell>
          <cell r="E261" t="str">
            <v>000</v>
          </cell>
          <cell r="F261" t="str">
            <v>00000</v>
          </cell>
          <cell r="G261" t="str">
            <v>SO</v>
          </cell>
          <cell r="H261" t="str">
            <v>Assistant Engineer</v>
          </cell>
        </row>
        <row r="262">
          <cell r="A262" t="str">
            <v>0322-2141-DHBP-000-00000-SO</v>
          </cell>
          <cell r="B262" t="str">
            <v>0322</v>
          </cell>
          <cell r="C262" t="str">
            <v>2141</v>
          </cell>
          <cell r="D262" t="str">
            <v>DHBP</v>
          </cell>
          <cell r="E262" t="str">
            <v>000</v>
          </cell>
          <cell r="F262" t="str">
            <v>00000</v>
          </cell>
          <cell r="G262" t="str">
            <v>SO</v>
          </cell>
          <cell r="H262" t="str">
            <v>Assistant Engineer</v>
          </cell>
        </row>
        <row r="263">
          <cell r="A263" t="str">
            <v>0322-2230-DLLD-000-00000-SO</v>
          </cell>
          <cell r="B263" t="str">
            <v>0322</v>
          </cell>
          <cell r="C263" t="str">
            <v>2230</v>
          </cell>
          <cell r="D263" t="str">
            <v>DLLD</v>
          </cell>
          <cell r="E263" t="str">
            <v>000</v>
          </cell>
          <cell r="F263" t="str">
            <v>00000</v>
          </cell>
          <cell r="G263" t="str">
            <v>SO</v>
          </cell>
          <cell r="H263" t="str">
            <v>Assistant Engineer</v>
          </cell>
        </row>
        <row r="264">
          <cell r="A264" t="str">
            <v>0322-2375-DEFP-000-00000-SO</v>
          </cell>
          <cell r="B264" t="str">
            <v>0322</v>
          </cell>
          <cell r="C264" t="str">
            <v>2375</v>
          </cell>
          <cell r="D264" t="str">
            <v>DEFP</v>
          </cell>
          <cell r="E264" t="str">
            <v>000</v>
          </cell>
          <cell r="F264" t="str">
            <v>00000</v>
          </cell>
          <cell r="G264" t="str">
            <v>SO</v>
          </cell>
          <cell r="H264" t="str">
            <v>Assistant Engineer</v>
          </cell>
        </row>
        <row r="265">
          <cell r="A265" t="str">
            <v>0322-2460-DIIP-000-00000-SO</v>
          </cell>
          <cell r="B265" t="str">
            <v>0322</v>
          </cell>
          <cell r="C265" t="str">
            <v>2460</v>
          </cell>
          <cell r="D265" t="str">
            <v>DIIP</v>
          </cell>
          <cell r="E265" t="str">
            <v>000</v>
          </cell>
          <cell r="F265" t="str">
            <v>00000</v>
          </cell>
          <cell r="G265" t="str">
            <v>SO</v>
          </cell>
          <cell r="H265" t="str">
            <v>Assistant Engineer</v>
          </cell>
        </row>
        <row r="266">
          <cell r="A266" t="str">
            <v>0322-2574-EGUP-000-00000-SO</v>
          </cell>
          <cell r="B266" t="str">
            <v>0322</v>
          </cell>
          <cell r="C266" t="str">
            <v>2574</v>
          </cell>
          <cell r="D266" t="str">
            <v>EGUP</v>
          </cell>
          <cell r="E266" t="str">
            <v>000</v>
          </cell>
          <cell r="F266" t="str">
            <v>00000</v>
          </cell>
          <cell r="G266" t="str">
            <v>SO</v>
          </cell>
          <cell r="H266" t="str">
            <v>Assistant Engineer</v>
          </cell>
        </row>
        <row r="267">
          <cell r="A267" t="str">
            <v>0323-1290-0000-000-00000-SO</v>
          </cell>
          <cell r="B267" t="str">
            <v>0323</v>
          </cell>
          <cell r="C267" t="str">
            <v>1290</v>
          </cell>
          <cell r="D267" t="str">
            <v>0000</v>
          </cell>
          <cell r="E267" t="str">
            <v>000</v>
          </cell>
          <cell r="F267" t="str">
            <v>00000</v>
          </cell>
          <cell r="G267" t="str">
            <v>SO</v>
          </cell>
          <cell r="H267" t="str">
            <v>Finance / Admin Officer - Programme</v>
          </cell>
        </row>
        <row r="268">
          <cell r="A268" t="str">
            <v>0323-2051-DEGD-000-00000-SO</v>
          </cell>
          <cell r="B268" t="str">
            <v>0323</v>
          </cell>
          <cell r="C268" t="str">
            <v>2051</v>
          </cell>
          <cell r="D268" t="str">
            <v>DEGD</v>
          </cell>
          <cell r="E268" t="str">
            <v>000</v>
          </cell>
          <cell r="F268" t="str">
            <v>00000</v>
          </cell>
          <cell r="G268" t="str">
            <v>SO</v>
          </cell>
          <cell r="H268" t="str">
            <v>Finance / Admin Officer - Programme</v>
          </cell>
        </row>
        <row r="269">
          <cell r="A269" t="str">
            <v>0323-2141-DHBP-000-00000-SO</v>
          </cell>
          <cell r="B269" t="str">
            <v>0323</v>
          </cell>
          <cell r="C269" t="str">
            <v>2141</v>
          </cell>
          <cell r="D269" t="str">
            <v>DHBP</v>
          </cell>
          <cell r="E269" t="str">
            <v>000</v>
          </cell>
          <cell r="F269" t="str">
            <v>00000</v>
          </cell>
          <cell r="G269" t="str">
            <v>SO</v>
          </cell>
          <cell r="H269" t="str">
            <v>Finance / Admin Officer - Programme</v>
          </cell>
        </row>
        <row r="270">
          <cell r="A270" t="str">
            <v>0323-2230-DLLD-000-00000-SO</v>
          </cell>
          <cell r="B270" t="str">
            <v>0323</v>
          </cell>
          <cell r="C270" t="str">
            <v>2230</v>
          </cell>
          <cell r="D270" t="str">
            <v>DLLD</v>
          </cell>
          <cell r="E270" t="str">
            <v>000</v>
          </cell>
          <cell r="F270" t="str">
            <v>00000</v>
          </cell>
          <cell r="G270" t="str">
            <v>SO</v>
          </cell>
          <cell r="H270" t="str">
            <v>Finance / Admin Officer - Programme</v>
          </cell>
        </row>
        <row r="271">
          <cell r="A271" t="str">
            <v>0323-2375-DEFP-000-00000-SO</v>
          </cell>
          <cell r="B271" t="str">
            <v>0323</v>
          </cell>
          <cell r="C271" t="str">
            <v>2375</v>
          </cell>
          <cell r="D271" t="str">
            <v>DEFP</v>
          </cell>
          <cell r="E271" t="str">
            <v>000</v>
          </cell>
          <cell r="F271" t="str">
            <v>00000</v>
          </cell>
          <cell r="G271" t="str">
            <v>SO</v>
          </cell>
          <cell r="H271" t="str">
            <v>Finance / Admin Officer - Programme</v>
          </cell>
        </row>
        <row r="272">
          <cell r="A272" t="str">
            <v>0323-2460-DIIP-000-00000-SO</v>
          </cell>
          <cell r="B272" t="str">
            <v>0323</v>
          </cell>
          <cell r="C272" t="str">
            <v>2460</v>
          </cell>
          <cell r="D272" t="str">
            <v>DIIP</v>
          </cell>
          <cell r="E272" t="str">
            <v>000</v>
          </cell>
          <cell r="F272" t="str">
            <v>00000</v>
          </cell>
          <cell r="G272" t="str">
            <v>SO</v>
          </cell>
          <cell r="H272" t="str">
            <v>Finance / Admin Officer - Programme</v>
          </cell>
        </row>
        <row r="273">
          <cell r="A273" t="str">
            <v>0323-2574-EGUP-000-00000-SO</v>
          </cell>
          <cell r="B273" t="str">
            <v>0323</v>
          </cell>
          <cell r="C273" t="str">
            <v>2574</v>
          </cell>
          <cell r="D273" t="str">
            <v>EGUP</v>
          </cell>
          <cell r="E273" t="str">
            <v>000</v>
          </cell>
          <cell r="F273" t="str">
            <v>00000</v>
          </cell>
          <cell r="G273" t="str">
            <v>SO</v>
          </cell>
          <cell r="H273" t="str">
            <v>Finance / Admin Officer - Programme</v>
          </cell>
        </row>
        <row r="274">
          <cell r="A274" t="str">
            <v>0324-1290-0000-000-00000-SO</v>
          </cell>
          <cell r="B274" t="str">
            <v>0324</v>
          </cell>
          <cell r="C274" t="str">
            <v>1290</v>
          </cell>
          <cell r="D274" t="str">
            <v>0000</v>
          </cell>
          <cell r="E274" t="str">
            <v>000</v>
          </cell>
          <cell r="F274" t="str">
            <v>00000</v>
          </cell>
          <cell r="G274" t="str">
            <v>SO</v>
          </cell>
          <cell r="H274" t="str">
            <v>Domestic Staff - Programme</v>
          </cell>
        </row>
        <row r="275">
          <cell r="A275" t="str">
            <v>0324-2051-DEGD-000-00000-SO</v>
          </cell>
          <cell r="B275" t="str">
            <v>0324</v>
          </cell>
          <cell r="C275" t="str">
            <v>2051</v>
          </cell>
          <cell r="D275" t="str">
            <v>DEGD</v>
          </cell>
          <cell r="E275" t="str">
            <v>000</v>
          </cell>
          <cell r="F275" t="str">
            <v>00000</v>
          </cell>
          <cell r="G275" t="str">
            <v>SO</v>
          </cell>
          <cell r="H275" t="str">
            <v>Domestic Staff - Programme</v>
          </cell>
        </row>
        <row r="276">
          <cell r="A276" t="str">
            <v>0324-2141-DHBP-000-00000-SO</v>
          </cell>
          <cell r="B276" t="str">
            <v>0324</v>
          </cell>
          <cell r="C276" t="str">
            <v>2141</v>
          </cell>
          <cell r="D276" t="str">
            <v>DHBP</v>
          </cell>
          <cell r="E276" t="str">
            <v>000</v>
          </cell>
          <cell r="F276" t="str">
            <v>00000</v>
          </cell>
          <cell r="G276" t="str">
            <v>SO</v>
          </cell>
          <cell r="H276" t="str">
            <v>Domestic Staff - Programme</v>
          </cell>
        </row>
        <row r="277">
          <cell r="A277" t="str">
            <v>0324-2230-DLLD-000-00000-SO</v>
          </cell>
          <cell r="B277" t="str">
            <v>0324</v>
          </cell>
          <cell r="C277" t="str">
            <v>2230</v>
          </cell>
          <cell r="D277" t="str">
            <v>DLLD</v>
          </cell>
          <cell r="E277" t="str">
            <v>000</v>
          </cell>
          <cell r="F277" t="str">
            <v>00000</v>
          </cell>
          <cell r="G277" t="str">
            <v>SO</v>
          </cell>
          <cell r="H277" t="str">
            <v>Domestic Staff - Programme</v>
          </cell>
        </row>
        <row r="278">
          <cell r="A278" t="str">
            <v>0324-2375-DEFP-000-00000-SO</v>
          </cell>
          <cell r="B278" t="str">
            <v>0324</v>
          </cell>
          <cell r="C278" t="str">
            <v>2375</v>
          </cell>
          <cell r="D278" t="str">
            <v>DEFP</v>
          </cell>
          <cell r="E278" t="str">
            <v>000</v>
          </cell>
          <cell r="F278" t="str">
            <v>00000</v>
          </cell>
          <cell r="G278" t="str">
            <v>SO</v>
          </cell>
          <cell r="H278" t="str">
            <v>Domestic Staff - Programme</v>
          </cell>
        </row>
        <row r="279">
          <cell r="A279" t="str">
            <v>0324-2460-DIIP-000-00000-SO</v>
          </cell>
          <cell r="B279" t="str">
            <v>0324</v>
          </cell>
          <cell r="C279" t="str">
            <v>2460</v>
          </cell>
          <cell r="D279" t="str">
            <v>DIIP</v>
          </cell>
          <cell r="E279" t="str">
            <v>000</v>
          </cell>
          <cell r="F279" t="str">
            <v>00000</v>
          </cell>
          <cell r="G279" t="str">
            <v>SO</v>
          </cell>
          <cell r="H279" t="str">
            <v>Domestic Staff - Programme</v>
          </cell>
        </row>
        <row r="280">
          <cell r="A280" t="str">
            <v>0324-2574-EGUP-000-00000-SO</v>
          </cell>
          <cell r="B280" t="str">
            <v>0324</v>
          </cell>
          <cell r="C280" t="str">
            <v>2574</v>
          </cell>
          <cell r="D280" t="str">
            <v>EGUP</v>
          </cell>
          <cell r="E280" t="str">
            <v>000</v>
          </cell>
          <cell r="F280" t="str">
            <v>00000</v>
          </cell>
          <cell r="G280" t="str">
            <v>SO</v>
          </cell>
          <cell r="H280" t="str">
            <v>Domestic Staff - Programme</v>
          </cell>
        </row>
        <row r="281">
          <cell r="A281" t="str">
            <v>0325-1290-0000-000-00000-SO</v>
          </cell>
          <cell r="B281" t="str">
            <v>0325</v>
          </cell>
          <cell r="C281" t="str">
            <v>1290</v>
          </cell>
          <cell r="D281" t="str">
            <v>0000</v>
          </cell>
          <cell r="E281" t="str">
            <v>000</v>
          </cell>
          <cell r="F281" t="str">
            <v>00000</v>
          </cell>
          <cell r="G281" t="str">
            <v>SO</v>
          </cell>
          <cell r="H281" t="str">
            <v>Office Guard - Programme</v>
          </cell>
        </row>
        <row r="282">
          <cell r="A282" t="str">
            <v>0325-2051-DEGD-000-00000-SO</v>
          </cell>
          <cell r="B282" t="str">
            <v>0325</v>
          </cell>
          <cell r="C282" t="str">
            <v>2051</v>
          </cell>
          <cell r="D282" t="str">
            <v>DEGD</v>
          </cell>
          <cell r="E282" t="str">
            <v>000</v>
          </cell>
          <cell r="F282" t="str">
            <v>00000</v>
          </cell>
          <cell r="G282" t="str">
            <v>SO</v>
          </cell>
          <cell r="H282" t="str">
            <v>Office Guard - Programme</v>
          </cell>
        </row>
        <row r="283">
          <cell r="A283" t="str">
            <v>0325-2141-DHBP-000-00000-SO</v>
          </cell>
          <cell r="B283" t="str">
            <v>0325</v>
          </cell>
          <cell r="C283" t="str">
            <v>2141</v>
          </cell>
          <cell r="D283" t="str">
            <v>DHBP</v>
          </cell>
          <cell r="E283" t="str">
            <v>000</v>
          </cell>
          <cell r="F283" t="str">
            <v>00000</v>
          </cell>
          <cell r="G283" t="str">
            <v>SO</v>
          </cell>
          <cell r="H283" t="str">
            <v>Office Guard - Programme</v>
          </cell>
        </row>
        <row r="284">
          <cell r="A284" t="str">
            <v>0325-2230-DLLD-000-00000-SO</v>
          </cell>
          <cell r="B284" t="str">
            <v>0325</v>
          </cell>
          <cell r="C284" t="str">
            <v>2230</v>
          </cell>
          <cell r="D284" t="str">
            <v>DLLD</v>
          </cell>
          <cell r="E284" t="str">
            <v>000</v>
          </cell>
          <cell r="F284" t="str">
            <v>00000</v>
          </cell>
          <cell r="G284" t="str">
            <v>SO</v>
          </cell>
          <cell r="H284" t="str">
            <v>Office Guard - Programme</v>
          </cell>
        </row>
        <row r="285">
          <cell r="A285" t="str">
            <v>0325-2375-DEFP-000-00000-SO</v>
          </cell>
          <cell r="B285" t="str">
            <v>0325</v>
          </cell>
          <cell r="C285" t="str">
            <v>2375</v>
          </cell>
          <cell r="D285" t="str">
            <v>DEFP</v>
          </cell>
          <cell r="E285" t="str">
            <v>000</v>
          </cell>
          <cell r="F285" t="str">
            <v>00000</v>
          </cell>
          <cell r="G285" t="str">
            <v>SO</v>
          </cell>
          <cell r="H285" t="str">
            <v>Office Guard - Programme</v>
          </cell>
        </row>
        <row r="286">
          <cell r="A286" t="str">
            <v>0325-2460-DIIP-000-00000-SO</v>
          </cell>
          <cell r="B286" t="str">
            <v>0325</v>
          </cell>
          <cell r="C286" t="str">
            <v>2460</v>
          </cell>
          <cell r="D286" t="str">
            <v>DIIP</v>
          </cell>
          <cell r="E286" t="str">
            <v>000</v>
          </cell>
          <cell r="F286" t="str">
            <v>00000</v>
          </cell>
          <cell r="G286" t="str">
            <v>SO</v>
          </cell>
          <cell r="H286" t="str">
            <v>Office Guard - Programme</v>
          </cell>
        </row>
        <row r="287">
          <cell r="A287" t="str">
            <v>0325-2574-EGUP-000-00000-SO</v>
          </cell>
          <cell r="B287" t="str">
            <v>0325</v>
          </cell>
          <cell r="C287" t="str">
            <v>2574</v>
          </cell>
          <cell r="D287" t="str">
            <v>EGUP</v>
          </cell>
          <cell r="E287" t="str">
            <v>000</v>
          </cell>
          <cell r="F287" t="str">
            <v>00000</v>
          </cell>
          <cell r="G287" t="str">
            <v>SO</v>
          </cell>
          <cell r="H287" t="str">
            <v>Office Guard - Programme</v>
          </cell>
        </row>
        <row r="288">
          <cell r="A288" t="str">
            <v>0326-1290-0000-000-00000-SO</v>
          </cell>
          <cell r="B288" t="str">
            <v>0326</v>
          </cell>
          <cell r="C288" t="str">
            <v>1290</v>
          </cell>
          <cell r="D288" t="str">
            <v>0000</v>
          </cell>
          <cell r="E288" t="str">
            <v>000</v>
          </cell>
          <cell r="F288" t="str">
            <v>00000</v>
          </cell>
          <cell r="G288" t="str">
            <v>SO</v>
          </cell>
          <cell r="H288" t="str">
            <v>Admin Assistant</v>
          </cell>
        </row>
        <row r="289">
          <cell r="A289" t="str">
            <v>0326-2051-DEGD-000-00000-SO</v>
          </cell>
          <cell r="B289" t="str">
            <v>0326</v>
          </cell>
          <cell r="C289" t="str">
            <v>2051</v>
          </cell>
          <cell r="D289" t="str">
            <v>DEGD</v>
          </cell>
          <cell r="E289" t="str">
            <v>000</v>
          </cell>
          <cell r="F289" t="str">
            <v>00000</v>
          </cell>
          <cell r="G289" t="str">
            <v>SO</v>
          </cell>
          <cell r="H289" t="str">
            <v>Admin Assistant</v>
          </cell>
        </row>
        <row r="290">
          <cell r="A290" t="str">
            <v>0326-2141-DHBP-000-00000-SO</v>
          </cell>
          <cell r="B290" t="str">
            <v>0326</v>
          </cell>
          <cell r="C290" t="str">
            <v>2141</v>
          </cell>
          <cell r="D290" t="str">
            <v>DHBP</v>
          </cell>
          <cell r="E290" t="str">
            <v>000</v>
          </cell>
          <cell r="F290" t="str">
            <v>00000</v>
          </cell>
          <cell r="G290" t="str">
            <v>SO</v>
          </cell>
          <cell r="H290" t="str">
            <v>Admin Assistant</v>
          </cell>
        </row>
        <row r="291">
          <cell r="A291" t="str">
            <v>0326-2230-DLLD-000-00000-SO</v>
          </cell>
          <cell r="B291" t="str">
            <v>0326</v>
          </cell>
          <cell r="C291" t="str">
            <v>2230</v>
          </cell>
          <cell r="D291" t="str">
            <v>DLLD</v>
          </cell>
          <cell r="E291" t="str">
            <v>000</v>
          </cell>
          <cell r="F291" t="str">
            <v>00000</v>
          </cell>
          <cell r="G291" t="str">
            <v>SO</v>
          </cell>
          <cell r="H291" t="str">
            <v>Admin Assistant</v>
          </cell>
        </row>
        <row r="292">
          <cell r="A292" t="str">
            <v>0326-2375-DEFP-000-00000-SO</v>
          </cell>
          <cell r="B292" t="str">
            <v>0326</v>
          </cell>
          <cell r="C292" t="str">
            <v>2375</v>
          </cell>
          <cell r="D292" t="str">
            <v>DEFP</v>
          </cell>
          <cell r="E292" t="str">
            <v>000</v>
          </cell>
          <cell r="F292" t="str">
            <v>00000</v>
          </cell>
          <cell r="G292" t="str">
            <v>SO</v>
          </cell>
          <cell r="H292" t="str">
            <v>Admin Assistant</v>
          </cell>
        </row>
        <row r="293">
          <cell r="A293" t="str">
            <v>0326-2460-DIIP-000-00000-SO</v>
          </cell>
          <cell r="B293" t="str">
            <v>0326</v>
          </cell>
          <cell r="C293" t="str">
            <v>2460</v>
          </cell>
          <cell r="D293" t="str">
            <v>DIIP</v>
          </cell>
          <cell r="E293" t="str">
            <v>000</v>
          </cell>
          <cell r="F293" t="str">
            <v>00000</v>
          </cell>
          <cell r="G293" t="str">
            <v>SO</v>
          </cell>
          <cell r="H293" t="str">
            <v>Admin Assistant</v>
          </cell>
        </row>
        <row r="294">
          <cell r="A294" t="str">
            <v>0326-2574-EGUP-000-00000-SO</v>
          </cell>
          <cell r="B294" t="str">
            <v>0326</v>
          </cell>
          <cell r="C294" t="str">
            <v>2574</v>
          </cell>
          <cell r="D294" t="str">
            <v>EGUP</v>
          </cell>
          <cell r="E294" t="str">
            <v>000</v>
          </cell>
          <cell r="F294" t="str">
            <v>00000</v>
          </cell>
          <cell r="G294" t="str">
            <v>SO</v>
          </cell>
          <cell r="H294" t="str">
            <v>Admin Assistant</v>
          </cell>
        </row>
        <row r="295">
          <cell r="A295" t="str">
            <v>0330-2574-EGUP-000-00000-SO</v>
          </cell>
          <cell r="B295" t="str">
            <v>0330</v>
          </cell>
          <cell r="C295" t="str">
            <v>2574</v>
          </cell>
          <cell r="D295" t="str">
            <v>EGUP</v>
          </cell>
          <cell r="E295" t="str">
            <v>000</v>
          </cell>
          <cell r="F295" t="str">
            <v>00000</v>
          </cell>
          <cell r="G295" t="str">
            <v>SO</v>
          </cell>
          <cell r="H295" t="str">
            <v>Emergency Co-ordinator</v>
          </cell>
        </row>
        <row r="296">
          <cell r="A296" t="str">
            <v>0350-1190-0000-000-00000-SO</v>
          </cell>
          <cell r="B296" t="str">
            <v>0350</v>
          </cell>
          <cell r="C296" t="str">
            <v>1190</v>
          </cell>
          <cell r="D296" t="str">
            <v>0000</v>
          </cell>
          <cell r="E296" t="str">
            <v>000</v>
          </cell>
          <cell r="F296" t="str">
            <v>00000</v>
          </cell>
          <cell r="G296" t="str">
            <v>SO</v>
          </cell>
          <cell r="H296" t="str">
            <v>NBI PSU Logistics - Staff Costs</v>
          </cell>
        </row>
        <row r="297">
          <cell r="A297" t="str">
            <v>0350-2051-DEGD-A11-00000-SO</v>
          </cell>
          <cell r="B297" t="str">
            <v>0350</v>
          </cell>
          <cell r="C297" t="str">
            <v>2051</v>
          </cell>
          <cell r="D297" t="str">
            <v>DEGD</v>
          </cell>
          <cell r="E297" t="str">
            <v>A11</v>
          </cell>
          <cell r="F297" t="str">
            <v>00000</v>
          </cell>
          <cell r="G297" t="str">
            <v>SO</v>
          </cell>
          <cell r="H297" t="str">
            <v>NBI PSU Logistics - Staff Costs</v>
          </cell>
        </row>
        <row r="298">
          <cell r="A298" t="str">
            <v>0350-2051-DEGZ-000-00000-SO</v>
          </cell>
          <cell r="B298" t="str">
            <v>0350</v>
          </cell>
          <cell r="C298" t="str">
            <v>2051</v>
          </cell>
          <cell r="D298" t="str">
            <v>DEGZ</v>
          </cell>
          <cell r="E298" t="str">
            <v>000</v>
          </cell>
          <cell r="F298" t="str">
            <v>00000</v>
          </cell>
          <cell r="G298" t="str">
            <v>SO</v>
          </cell>
          <cell r="H298" t="str">
            <v>NBI PSU Logistics Staff Allocation - SL</v>
          </cell>
        </row>
        <row r="299">
          <cell r="A299" t="str">
            <v>0350-2141-DHBP-A11-00000-SO</v>
          </cell>
          <cell r="B299" t="str">
            <v>0350</v>
          </cell>
          <cell r="C299" t="str">
            <v>2141</v>
          </cell>
          <cell r="D299" t="str">
            <v>DHBP</v>
          </cell>
          <cell r="E299" t="str">
            <v>A11</v>
          </cell>
          <cell r="F299" t="str">
            <v>00000</v>
          </cell>
          <cell r="G299" t="str">
            <v>SO</v>
          </cell>
          <cell r="H299" t="str">
            <v>NBI PSU Logistics - Staff Costs</v>
          </cell>
        </row>
        <row r="300">
          <cell r="A300" t="str">
            <v>0350-2141-DHBZ-000-00000-SO</v>
          </cell>
          <cell r="B300" t="str">
            <v>0350</v>
          </cell>
          <cell r="C300" t="str">
            <v>2141</v>
          </cell>
          <cell r="D300" t="str">
            <v>DHBZ</v>
          </cell>
          <cell r="E300" t="str">
            <v>000</v>
          </cell>
          <cell r="F300" t="str">
            <v>00000</v>
          </cell>
          <cell r="G300" t="str">
            <v>SO</v>
          </cell>
          <cell r="H300" t="str">
            <v>NBI PSU Logistics Staff Allocation - SL</v>
          </cell>
        </row>
        <row r="301">
          <cell r="A301" t="str">
            <v>0350-2230-DLLD-A11-00000-SO</v>
          </cell>
          <cell r="B301" t="str">
            <v>0350</v>
          </cell>
          <cell r="C301" t="str">
            <v>2230</v>
          </cell>
          <cell r="D301" t="str">
            <v>DLLD</v>
          </cell>
          <cell r="E301" t="str">
            <v>A11</v>
          </cell>
          <cell r="F301" t="str">
            <v>00000</v>
          </cell>
          <cell r="G301" t="str">
            <v>SO</v>
          </cell>
          <cell r="H301" t="str">
            <v>NBI PSU Logistics - Staff Costs</v>
          </cell>
        </row>
        <row r="302">
          <cell r="A302" t="str">
            <v>0350-2230-DLLZ-000-00000-SO</v>
          </cell>
          <cell r="B302" t="str">
            <v>0350</v>
          </cell>
          <cell r="C302" t="str">
            <v>2230</v>
          </cell>
          <cell r="D302" t="str">
            <v>DLLZ</v>
          </cell>
          <cell r="E302" t="str">
            <v>000</v>
          </cell>
          <cell r="F302" t="str">
            <v>00000</v>
          </cell>
          <cell r="G302" t="str">
            <v>SO</v>
          </cell>
          <cell r="H302" t="str">
            <v>NBI PSU Logistics Staff Allocation - SL</v>
          </cell>
        </row>
        <row r="303">
          <cell r="A303" t="str">
            <v>0350-2375-DEFP-A11-00000-SO</v>
          </cell>
          <cell r="B303" t="str">
            <v>0350</v>
          </cell>
          <cell r="C303" t="str">
            <v>2375</v>
          </cell>
          <cell r="D303" t="str">
            <v>DEFP</v>
          </cell>
          <cell r="E303" t="str">
            <v>A11</v>
          </cell>
          <cell r="F303" t="str">
            <v>00000</v>
          </cell>
          <cell r="G303" t="str">
            <v>SO</v>
          </cell>
          <cell r="H303" t="str">
            <v>NBI PSU Logistics - Staff Costs</v>
          </cell>
        </row>
        <row r="304">
          <cell r="A304" t="str">
            <v>0350-2375-DEFZ-000-00000-SO</v>
          </cell>
          <cell r="B304" t="str">
            <v>0350</v>
          </cell>
          <cell r="C304" t="str">
            <v>2375</v>
          </cell>
          <cell r="D304" t="str">
            <v>DEFZ</v>
          </cell>
          <cell r="E304" t="str">
            <v>000</v>
          </cell>
          <cell r="F304" t="str">
            <v>00000</v>
          </cell>
          <cell r="G304" t="str">
            <v>SO</v>
          </cell>
          <cell r="H304" t="str">
            <v>NBI PSU Logistics Staff Allocation - SL</v>
          </cell>
        </row>
        <row r="305">
          <cell r="A305" t="str">
            <v>0350-2460-DIIP-A11-00000-SO</v>
          </cell>
          <cell r="B305" t="str">
            <v>0350</v>
          </cell>
          <cell r="C305" t="str">
            <v>2460</v>
          </cell>
          <cell r="D305" t="str">
            <v>DIIP</v>
          </cell>
          <cell r="E305" t="str">
            <v>A11</v>
          </cell>
          <cell r="F305" t="str">
            <v>00000</v>
          </cell>
          <cell r="G305" t="str">
            <v>SO</v>
          </cell>
          <cell r="H305" t="str">
            <v>NBI PSU Logistics - Staff Costs</v>
          </cell>
        </row>
        <row r="306">
          <cell r="A306" t="str">
            <v>0350-2460-DIIZ-000-00000-SO</v>
          </cell>
          <cell r="B306" t="str">
            <v>0350</v>
          </cell>
          <cell r="C306" t="str">
            <v>2460</v>
          </cell>
          <cell r="D306" t="str">
            <v>DIIZ</v>
          </cell>
          <cell r="E306" t="str">
            <v>000</v>
          </cell>
          <cell r="F306" t="str">
            <v>00000</v>
          </cell>
          <cell r="G306" t="str">
            <v>SO</v>
          </cell>
          <cell r="H306" t="str">
            <v>NBI PSU Logistics Staff Allocation - SL</v>
          </cell>
        </row>
        <row r="307">
          <cell r="A307" t="str">
            <v>0350-2574-EGUP-A11-00000-SO</v>
          </cell>
          <cell r="B307" t="str">
            <v>0350</v>
          </cell>
          <cell r="C307" t="str">
            <v>2574</v>
          </cell>
          <cell r="D307" t="str">
            <v>EGUP</v>
          </cell>
          <cell r="E307" t="str">
            <v>A11</v>
          </cell>
          <cell r="F307" t="str">
            <v>00000</v>
          </cell>
          <cell r="G307" t="str">
            <v>SO</v>
          </cell>
          <cell r="H307" t="str">
            <v>NBI PSU Logistics - Staff Costs</v>
          </cell>
        </row>
        <row r="308">
          <cell r="A308" t="str">
            <v>0350-2574-EGUZ-000-00000-SO</v>
          </cell>
          <cell r="B308" t="str">
            <v>0350</v>
          </cell>
          <cell r="C308" t="str">
            <v>2574</v>
          </cell>
          <cell r="D308" t="str">
            <v>EGUZ</v>
          </cell>
          <cell r="E308" t="str">
            <v>000</v>
          </cell>
          <cell r="F308" t="str">
            <v>00000</v>
          </cell>
          <cell r="G308" t="str">
            <v>SO</v>
          </cell>
          <cell r="H308" t="str">
            <v>NBI PSU Logistics Staff Allocation - SL</v>
          </cell>
        </row>
        <row r="309">
          <cell r="A309" t="str">
            <v>0350-2576-EGTD-A11-00000-SO</v>
          </cell>
          <cell r="B309" t="str">
            <v>0350</v>
          </cell>
          <cell r="C309" t="str">
            <v>2576</v>
          </cell>
          <cell r="D309" t="str">
            <v>EGTD</v>
          </cell>
          <cell r="E309" t="str">
            <v>A11</v>
          </cell>
          <cell r="F309" t="str">
            <v>00000</v>
          </cell>
          <cell r="G309" t="str">
            <v>SO</v>
          </cell>
          <cell r="H309" t="str">
            <v>NBI PSU Logistics - Staff Costs</v>
          </cell>
        </row>
        <row r="310">
          <cell r="A310" t="str">
            <v>0400-1090-0000-951-00000-SO</v>
          </cell>
          <cell r="B310" t="str">
            <v>0400</v>
          </cell>
          <cell r="C310" t="str">
            <v>1090</v>
          </cell>
          <cell r="D310" t="str">
            <v>0000</v>
          </cell>
          <cell r="E310" t="str">
            <v>951</v>
          </cell>
          <cell r="F310" t="str">
            <v>00000</v>
          </cell>
          <cell r="G310" t="str">
            <v>SO</v>
          </cell>
          <cell r="H310" t="str">
            <v>Staff Medical Costs</v>
          </cell>
        </row>
        <row r="311">
          <cell r="A311" t="str">
            <v>0400-1090-0000-952-00000-SO</v>
          </cell>
          <cell r="B311" t="str">
            <v>0400</v>
          </cell>
          <cell r="C311" t="str">
            <v>1090</v>
          </cell>
          <cell r="D311" t="str">
            <v>0000</v>
          </cell>
          <cell r="E311" t="str">
            <v>952</v>
          </cell>
          <cell r="F311" t="str">
            <v>00000</v>
          </cell>
          <cell r="G311" t="str">
            <v>SO</v>
          </cell>
          <cell r="H311" t="str">
            <v>Staff Medical Costs</v>
          </cell>
        </row>
        <row r="312">
          <cell r="A312" t="str">
            <v>0400-1090-0000-953-00000-SO</v>
          </cell>
          <cell r="B312" t="str">
            <v>0400</v>
          </cell>
          <cell r="C312" t="str">
            <v>1090</v>
          </cell>
          <cell r="D312" t="str">
            <v>0000</v>
          </cell>
          <cell r="E312" t="str">
            <v>953</v>
          </cell>
          <cell r="F312" t="str">
            <v>00000</v>
          </cell>
          <cell r="G312" t="str">
            <v>SO</v>
          </cell>
          <cell r="H312" t="str">
            <v>Staff Medical Costs</v>
          </cell>
        </row>
        <row r="313">
          <cell r="A313" t="str">
            <v>0400-1090-0000-954-00000-SO</v>
          </cell>
          <cell r="B313" t="str">
            <v>0400</v>
          </cell>
          <cell r="C313" t="str">
            <v>1090</v>
          </cell>
          <cell r="D313" t="str">
            <v>0000</v>
          </cell>
          <cell r="E313" t="str">
            <v>954</v>
          </cell>
          <cell r="F313" t="str">
            <v>00000</v>
          </cell>
          <cell r="G313" t="str">
            <v>SO</v>
          </cell>
          <cell r="H313" t="str">
            <v>Staff Medical Costs</v>
          </cell>
        </row>
        <row r="314">
          <cell r="A314" t="str">
            <v>0400-1290-0000-000-00000-SO</v>
          </cell>
          <cell r="B314" t="str">
            <v>0400</v>
          </cell>
          <cell r="C314" t="str">
            <v>1290</v>
          </cell>
          <cell r="D314" t="str">
            <v>0000</v>
          </cell>
          <cell r="E314" t="str">
            <v>000</v>
          </cell>
          <cell r="F314" t="str">
            <v>00000</v>
          </cell>
          <cell r="G314" t="str">
            <v>SO</v>
          </cell>
          <cell r="H314" t="str">
            <v>Staff - Medical Costs</v>
          </cell>
        </row>
        <row r="315">
          <cell r="A315" t="str">
            <v>0400-1390-0000-000-00000-SO</v>
          </cell>
          <cell r="B315" t="str">
            <v>0400</v>
          </cell>
          <cell r="C315" t="str">
            <v>1390</v>
          </cell>
          <cell r="D315" t="str">
            <v>0000</v>
          </cell>
          <cell r="E315" t="str">
            <v>000</v>
          </cell>
          <cell r="F315" t="str">
            <v>00000</v>
          </cell>
          <cell r="G315" t="str">
            <v>SO</v>
          </cell>
          <cell r="H315" t="str">
            <v>Staff Medical Costs</v>
          </cell>
        </row>
        <row r="316">
          <cell r="A316" t="str">
            <v>0400-2051-DEGD-000-00000-SO</v>
          </cell>
          <cell r="B316" t="str">
            <v>0400</v>
          </cell>
          <cell r="C316" t="str">
            <v>2051</v>
          </cell>
          <cell r="D316" t="str">
            <v>DEGD</v>
          </cell>
          <cell r="E316" t="str">
            <v>000</v>
          </cell>
          <cell r="F316" t="str">
            <v>00000</v>
          </cell>
          <cell r="G316" t="str">
            <v>SO</v>
          </cell>
          <cell r="H316" t="str">
            <v>Staff - Medical Costs</v>
          </cell>
        </row>
        <row r="317">
          <cell r="A317" t="str">
            <v>0400-2051-DEGD-A12-00000-SO</v>
          </cell>
          <cell r="B317" t="str">
            <v>0400</v>
          </cell>
          <cell r="C317" t="str">
            <v>2051</v>
          </cell>
          <cell r="D317" t="str">
            <v>DEGD</v>
          </cell>
          <cell r="E317" t="str">
            <v>A12</v>
          </cell>
          <cell r="F317" t="str">
            <v>00000</v>
          </cell>
          <cell r="G317" t="str">
            <v>SO</v>
          </cell>
          <cell r="H317" t="str">
            <v>Staff - Medical Costs</v>
          </cell>
        </row>
        <row r="318">
          <cell r="A318" t="str">
            <v>0400-2051-DEGD-N51-00000-SO</v>
          </cell>
          <cell r="B318" t="str">
            <v>0400</v>
          </cell>
          <cell r="C318" t="str">
            <v>2051</v>
          </cell>
          <cell r="D318" t="str">
            <v>DEGD</v>
          </cell>
          <cell r="E318" t="str">
            <v>N51</v>
          </cell>
          <cell r="F318" t="str">
            <v>00000</v>
          </cell>
          <cell r="G318" t="str">
            <v>SO</v>
          </cell>
          <cell r="H318" t="str">
            <v>Staff Medical Costs</v>
          </cell>
        </row>
        <row r="319">
          <cell r="A319" t="str">
            <v>0400-2051-DEGD-N52-00000-SO</v>
          </cell>
          <cell r="B319" t="str">
            <v>0400</v>
          </cell>
          <cell r="C319" t="str">
            <v>2051</v>
          </cell>
          <cell r="D319" t="str">
            <v>DEGD</v>
          </cell>
          <cell r="E319" t="str">
            <v>N52</v>
          </cell>
          <cell r="F319" t="str">
            <v>00000</v>
          </cell>
          <cell r="G319" t="str">
            <v>SO</v>
          </cell>
          <cell r="H319" t="str">
            <v>Staff Medical Costs</v>
          </cell>
        </row>
        <row r="320">
          <cell r="A320" t="str">
            <v>0400-2051-DEGD-N53-00000-SO</v>
          </cell>
          <cell r="B320" t="str">
            <v>0400</v>
          </cell>
          <cell r="C320" t="str">
            <v>2051</v>
          </cell>
          <cell r="D320" t="str">
            <v>DEGD</v>
          </cell>
          <cell r="E320" t="str">
            <v>N53</v>
          </cell>
          <cell r="F320" t="str">
            <v>00000</v>
          </cell>
          <cell r="G320" t="str">
            <v>SO</v>
          </cell>
          <cell r="H320" t="str">
            <v>Staff Medical Costs</v>
          </cell>
        </row>
        <row r="321">
          <cell r="A321" t="str">
            <v>0400-2051-DEGZ-000-00000-SO</v>
          </cell>
          <cell r="B321" t="str">
            <v>0400</v>
          </cell>
          <cell r="C321" t="str">
            <v>2051</v>
          </cell>
          <cell r="D321" t="str">
            <v>DEGZ</v>
          </cell>
          <cell r="E321" t="str">
            <v>000</v>
          </cell>
          <cell r="F321" t="str">
            <v>00000</v>
          </cell>
          <cell r="G321" t="str">
            <v>SO</v>
          </cell>
          <cell r="H321" t="str">
            <v>Staff - Medical Costs</v>
          </cell>
        </row>
        <row r="322">
          <cell r="A322" t="str">
            <v>0400-2051-DEGZ-951-00000-SO</v>
          </cell>
          <cell r="B322" t="str">
            <v>0400</v>
          </cell>
          <cell r="C322" t="str">
            <v>2051</v>
          </cell>
          <cell r="D322" t="str">
            <v>DEGZ</v>
          </cell>
          <cell r="E322" t="str">
            <v>951</v>
          </cell>
          <cell r="F322" t="str">
            <v>00000</v>
          </cell>
          <cell r="G322" t="str">
            <v>SO</v>
          </cell>
          <cell r="H322" t="str">
            <v>Staff Medical Costs</v>
          </cell>
        </row>
        <row r="323">
          <cell r="A323" t="str">
            <v>0400-2051-DEGZ-952-00000-SO</v>
          </cell>
          <cell r="B323" t="str">
            <v>0400</v>
          </cell>
          <cell r="C323" t="str">
            <v>2051</v>
          </cell>
          <cell r="D323" t="str">
            <v>DEGZ</v>
          </cell>
          <cell r="E323" t="str">
            <v>952</v>
          </cell>
          <cell r="F323" t="str">
            <v>00000</v>
          </cell>
          <cell r="G323" t="str">
            <v>SO</v>
          </cell>
          <cell r="H323" t="str">
            <v>Staff Medical Costs</v>
          </cell>
        </row>
        <row r="324">
          <cell r="A324" t="str">
            <v>0400-2051-DEGZ-953-00000-SO</v>
          </cell>
          <cell r="B324" t="str">
            <v>0400</v>
          </cell>
          <cell r="C324" t="str">
            <v>2051</v>
          </cell>
          <cell r="D324" t="str">
            <v>DEGZ</v>
          </cell>
          <cell r="E324" t="str">
            <v>953</v>
          </cell>
          <cell r="F324" t="str">
            <v>00000</v>
          </cell>
          <cell r="G324" t="str">
            <v>SO</v>
          </cell>
          <cell r="H324" t="str">
            <v>Staff Medical Costs</v>
          </cell>
        </row>
        <row r="325">
          <cell r="A325" t="str">
            <v>0400-2051-DEGZ-954-00000-SO</v>
          </cell>
          <cell r="B325" t="str">
            <v>0400</v>
          </cell>
          <cell r="C325" t="str">
            <v>2051</v>
          </cell>
          <cell r="D325" t="str">
            <v>DEGZ</v>
          </cell>
          <cell r="E325" t="str">
            <v>954</v>
          </cell>
          <cell r="F325" t="str">
            <v>00000</v>
          </cell>
          <cell r="G325" t="str">
            <v>SO</v>
          </cell>
          <cell r="H325" t="str">
            <v>Staff Medical Costs</v>
          </cell>
        </row>
        <row r="326">
          <cell r="A326" t="str">
            <v>0400-2141-DHBP-000-00000-SO</v>
          </cell>
          <cell r="B326" t="str">
            <v>0400</v>
          </cell>
          <cell r="C326" t="str">
            <v>2141</v>
          </cell>
          <cell r="D326" t="str">
            <v>DHBP</v>
          </cell>
          <cell r="E326" t="str">
            <v>000</v>
          </cell>
          <cell r="F326" t="str">
            <v>00000</v>
          </cell>
          <cell r="G326" t="str">
            <v>SO</v>
          </cell>
          <cell r="H326" t="str">
            <v>Staff - Medical Costs</v>
          </cell>
        </row>
        <row r="327">
          <cell r="A327" t="str">
            <v>0400-2141-DHBP-A12-00000-SO</v>
          </cell>
          <cell r="B327" t="str">
            <v>0400</v>
          </cell>
          <cell r="C327" t="str">
            <v>2141</v>
          </cell>
          <cell r="D327" t="str">
            <v>DHBP</v>
          </cell>
          <cell r="E327" t="str">
            <v>A12</v>
          </cell>
          <cell r="F327" t="str">
            <v>00000</v>
          </cell>
          <cell r="G327" t="str">
            <v>SO</v>
          </cell>
          <cell r="H327" t="str">
            <v>Staff - Medical Costs</v>
          </cell>
        </row>
        <row r="328">
          <cell r="A328" t="str">
            <v>0400-2141-DHBP-N51-00000-SO</v>
          </cell>
          <cell r="B328" t="str">
            <v>0400</v>
          </cell>
          <cell r="C328" t="str">
            <v>2141</v>
          </cell>
          <cell r="D328" t="str">
            <v>DHBP</v>
          </cell>
          <cell r="E328" t="str">
            <v>N51</v>
          </cell>
          <cell r="F328" t="str">
            <v>00000</v>
          </cell>
          <cell r="G328" t="str">
            <v>SO</v>
          </cell>
          <cell r="H328" t="str">
            <v>Staff Medical Costs</v>
          </cell>
        </row>
        <row r="329">
          <cell r="A329" t="str">
            <v>0400-2141-DHBP-N52-00000-SO</v>
          </cell>
          <cell r="B329" t="str">
            <v>0400</v>
          </cell>
          <cell r="C329" t="str">
            <v>2141</v>
          </cell>
          <cell r="D329" t="str">
            <v>DHBP</v>
          </cell>
          <cell r="E329" t="str">
            <v>N52</v>
          </cell>
          <cell r="F329" t="str">
            <v>00000</v>
          </cell>
          <cell r="G329" t="str">
            <v>SO</v>
          </cell>
          <cell r="H329" t="str">
            <v>Staff Medical Costs</v>
          </cell>
        </row>
        <row r="330">
          <cell r="A330" t="str">
            <v>0400-2141-DHBP-N53-00000-SO</v>
          </cell>
          <cell r="B330" t="str">
            <v>0400</v>
          </cell>
          <cell r="C330" t="str">
            <v>2141</v>
          </cell>
          <cell r="D330" t="str">
            <v>DHBP</v>
          </cell>
          <cell r="E330" t="str">
            <v>N53</v>
          </cell>
          <cell r="F330" t="str">
            <v>00000</v>
          </cell>
          <cell r="G330" t="str">
            <v>SO</v>
          </cell>
          <cell r="H330" t="str">
            <v>Staff Medical Costs</v>
          </cell>
        </row>
        <row r="331">
          <cell r="A331" t="str">
            <v>0400-2141-DHBZ-000-00000-SO</v>
          </cell>
          <cell r="B331" t="str">
            <v>0400</v>
          </cell>
          <cell r="C331" t="str">
            <v>2141</v>
          </cell>
          <cell r="D331" t="str">
            <v>DHBZ</v>
          </cell>
          <cell r="E331" t="str">
            <v>000</v>
          </cell>
          <cell r="F331" t="str">
            <v>00000</v>
          </cell>
          <cell r="G331" t="str">
            <v>SO</v>
          </cell>
          <cell r="H331" t="str">
            <v>Staff - Medical Costs</v>
          </cell>
        </row>
        <row r="332">
          <cell r="A332" t="str">
            <v>0400-2141-DHBZ-951-00000-SO</v>
          </cell>
          <cell r="B332" t="str">
            <v>0400</v>
          </cell>
          <cell r="C332" t="str">
            <v>2141</v>
          </cell>
          <cell r="D332" t="str">
            <v>DHBZ</v>
          </cell>
          <cell r="E332" t="str">
            <v>951</v>
          </cell>
          <cell r="F332" t="str">
            <v>00000</v>
          </cell>
          <cell r="G332" t="str">
            <v>SO</v>
          </cell>
          <cell r="H332" t="str">
            <v>Staff Medical Costs</v>
          </cell>
        </row>
        <row r="333">
          <cell r="A333" t="str">
            <v>0400-2141-DHBZ-952-00000-SO</v>
          </cell>
          <cell r="B333" t="str">
            <v>0400</v>
          </cell>
          <cell r="C333" t="str">
            <v>2141</v>
          </cell>
          <cell r="D333" t="str">
            <v>DHBZ</v>
          </cell>
          <cell r="E333" t="str">
            <v>952</v>
          </cell>
          <cell r="F333" t="str">
            <v>00000</v>
          </cell>
          <cell r="G333" t="str">
            <v>SO</v>
          </cell>
          <cell r="H333" t="str">
            <v>Staff Medical Costs</v>
          </cell>
        </row>
        <row r="334">
          <cell r="A334" t="str">
            <v>0400-2141-DHBZ-953-00000-SO</v>
          </cell>
          <cell r="B334" t="str">
            <v>0400</v>
          </cell>
          <cell r="C334" t="str">
            <v>2141</v>
          </cell>
          <cell r="D334" t="str">
            <v>DHBZ</v>
          </cell>
          <cell r="E334" t="str">
            <v>953</v>
          </cell>
          <cell r="F334" t="str">
            <v>00000</v>
          </cell>
          <cell r="G334" t="str">
            <v>SO</v>
          </cell>
          <cell r="H334" t="str">
            <v>Staff Medical Costs</v>
          </cell>
        </row>
        <row r="335">
          <cell r="A335" t="str">
            <v>0400-2141-DHBZ-954-00000-SO</v>
          </cell>
          <cell r="B335" t="str">
            <v>0400</v>
          </cell>
          <cell r="C335" t="str">
            <v>2141</v>
          </cell>
          <cell r="D335" t="str">
            <v>DHBZ</v>
          </cell>
          <cell r="E335" t="str">
            <v>954</v>
          </cell>
          <cell r="F335" t="str">
            <v>00000</v>
          </cell>
          <cell r="G335" t="str">
            <v>SO</v>
          </cell>
          <cell r="H335" t="str">
            <v>Staff Medical Costs</v>
          </cell>
        </row>
        <row r="336">
          <cell r="A336" t="str">
            <v>0400-2230-DLLD-000-00000-SO</v>
          </cell>
          <cell r="B336" t="str">
            <v>0400</v>
          </cell>
          <cell r="C336" t="str">
            <v>2230</v>
          </cell>
          <cell r="D336" t="str">
            <v>DLLD</v>
          </cell>
          <cell r="E336" t="str">
            <v>000</v>
          </cell>
          <cell r="F336" t="str">
            <v>00000</v>
          </cell>
          <cell r="G336" t="str">
            <v>SO</v>
          </cell>
          <cell r="H336" t="str">
            <v>Staff - Medical Costs</v>
          </cell>
        </row>
        <row r="337">
          <cell r="A337" t="str">
            <v>0400-2230-DLLD-A12-00000-SO</v>
          </cell>
          <cell r="B337" t="str">
            <v>0400</v>
          </cell>
          <cell r="C337" t="str">
            <v>2230</v>
          </cell>
          <cell r="D337" t="str">
            <v>DLLD</v>
          </cell>
          <cell r="E337" t="str">
            <v>A12</v>
          </cell>
          <cell r="F337" t="str">
            <v>00000</v>
          </cell>
          <cell r="G337" t="str">
            <v>SO</v>
          </cell>
          <cell r="H337" t="str">
            <v>Staff - Medical Costs</v>
          </cell>
        </row>
        <row r="338">
          <cell r="A338" t="str">
            <v>0400-2230-DLLD-N51-00000-SO</v>
          </cell>
          <cell r="B338" t="str">
            <v>0400</v>
          </cell>
          <cell r="C338" t="str">
            <v>2230</v>
          </cell>
          <cell r="D338" t="str">
            <v>DLLD</v>
          </cell>
          <cell r="E338" t="str">
            <v>N51</v>
          </cell>
          <cell r="F338" t="str">
            <v>00000</v>
          </cell>
          <cell r="G338" t="str">
            <v>SO</v>
          </cell>
          <cell r="H338" t="str">
            <v>Staff Medical Costs</v>
          </cell>
        </row>
        <row r="339">
          <cell r="A339" t="str">
            <v>0400-2230-DLLD-N52-00000-SO</v>
          </cell>
          <cell r="B339" t="str">
            <v>0400</v>
          </cell>
          <cell r="C339" t="str">
            <v>2230</v>
          </cell>
          <cell r="D339" t="str">
            <v>DLLD</v>
          </cell>
          <cell r="E339" t="str">
            <v>N52</v>
          </cell>
          <cell r="F339" t="str">
            <v>00000</v>
          </cell>
          <cell r="G339" t="str">
            <v>SO</v>
          </cell>
          <cell r="H339" t="str">
            <v>Staff Medical Costs</v>
          </cell>
        </row>
        <row r="340">
          <cell r="A340" t="str">
            <v>0400-2230-DLLD-N53-00000-SO</v>
          </cell>
          <cell r="B340" t="str">
            <v>0400</v>
          </cell>
          <cell r="C340" t="str">
            <v>2230</v>
          </cell>
          <cell r="D340" t="str">
            <v>DLLD</v>
          </cell>
          <cell r="E340" t="str">
            <v>N53</v>
          </cell>
          <cell r="F340" t="str">
            <v>00000</v>
          </cell>
          <cell r="G340" t="str">
            <v>SO</v>
          </cell>
          <cell r="H340" t="str">
            <v>Staff Medical Costs</v>
          </cell>
        </row>
        <row r="341">
          <cell r="A341" t="str">
            <v>0400-2230-DLLZ-000-00000-SO</v>
          </cell>
          <cell r="B341" t="str">
            <v>0400</v>
          </cell>
          <cell r="C341" t="str">
            <v>2230</v>
          </cell>
          <cell r="D341" t="str">
            <v>DLLZ</v>
          </cell>
          <cell r="E341" t="str">
            <v>000</v>
          </cell>
          <cell r="F341" t="str">
            <v>00000</v>
          </cell>
          <cell r="G341" t="str">
            <v>SO</v>
          </cell>
          <cell r="H341" t="str">
            <v>Staff - Medical Costs</v>
          </cell>
        </row>
        <row r="342">
          <cell r="A342" t="str">
            <v>0400-2230-DLLZ-951-00000-SO</v>
          </cell>
          <cell r="B342" t="str">
            <v>0400</v>
          </cell>
          <cell r="C342" t="str">
            <v>2230</v>
          </cell>
          <cell r="D342" t="str">
            <v>DLLZ</v>
          </cell>
          <cell r="E342" t="str">
            <v>951</v>
          </cell>
          <cell r="F342" t="str">
            <v>00000</v>
          </cell>
          <cell r="G342" t="str">
            <v>SO</v>
          </cell>
          <cell r="H342" t="str">
            <v>Staff Medical Costs</v>
          </cell>
        </row>
        <row r="343">
          <cell r="A343" t="str">
            <v>0400-2230-DLLZ-952-00000-SO</v>
          </cell>
          <cell r="B343" t="str">
            <v>0400</v>
          </cell>
          <cell r="C343" t="str">
            <v>2230</v>
          </cell>
          <cell r="D343" t="str">
            <v>DLLZ</v>
          </cell>
          <cell r="E343" t="str">
            <v>952</v>
          </cell>
          <cell r="F343" t="str">
            <v>00000</v>
          </cell>
          <cell r="G343" t="str">
            <v>SO</v>
          </cell>
          <cell r="H343" t="str">
            <v>Staff Medical Costs</v>
          </cell>
        </row>
        <row r="344">
          <cell r="A344" t="str">
            <v>0400-2230-DLLZ-953-00000-SO</v>
          </cell>
          <cell r="B344" t="str">
            <v>0400</v>
          </cell>
          <cell r="C344" t="str">
            <v>2230</v>
          </cell>
          <cell r="D344" t="str">
            <v>DLLZ</v>
          </cell>
          <cell r="E344" t="str">
            <v>953</v>
          </cell>
          <cell r="F344" t="str">
            <v>00000</v>
          </cell>
          <cell r="G344" t="str">
            <v>SO</v>
          </cell>
          <cell r="H344" t="str">
            <v>Staff Medical Costs</v>
          </cell>
        </row>
        <row r="345">
          <cell r="A345" t="str">
            <v>0400-2230-DLLZ-954-00000-SO</v>
          </cell>
          <cell r="B345" t="str">
            <v>0400</v>
          </cell>
          <cell r="C345" t="str">
            <v>2230</v>
          </cell>
          <cell r="D345" t="str">
            <v>DLLZ</v>
          </cell>
          <cell r="E345" t="str">
            <v>954</v>
          </cell>
          <cell r="F345" t="str">
            <v>00000</v>
          </cell>
          <cell r="G345" t="str">
            <v>SO</v>
          </cell>
          <cell r="H345" t="str">
            <v>Staff Medical Costs</v>
          </cell>
        </row>
        <row r="346">
          <cell r="A346" t="str">
            <v>0400-2375-DEFP-000-00000-SO</v>
          </cell>
          <cell r="B346" t="str">
            <v>0400</v>
          </cell>
          <cell r="C346" t="str">
            <v>2375</v>
          </cell>
          <cell r="D346" t="str">
            <v>DEFP</v>
          </cell>
          <cell r="E346" t="str">
            <v>000</v>
          </cell>
          <cell r="F346" t="str">
            <v>00000</v>
          </cell>
          <cell r="G346" t="str">
            <v>SO</v>
          </cell>
          <cell r="H346" t="str">
            <v>Staff - Medical Costs</v>
          </cell>
        </row>
        <row r="347">
          <cell r="A347" t="str">
            <v>0400-2375-DEFP-N51-00000-SO</v>
          </cell>
          <cell r="B347" t="str">
            <v>0400</v>
          </cell>
          <cell r="C347" t="str">
            <v>2375</v>
          </cell>
          <cell r="D347" t="str">
            <v>DEFP</v>
          </cell>
          <cell r="E347" t="str">
            <v>N51</v>
          </cell>
          <cell r="F347" t="str">
            <v>00000</v>
          </cell>
          <cell r="G347" t="str">
            <v>SO</v>
          </cell>
          <cell r="H347" t="str">
            <v>Staff Medical Costs</v>
          </cell>
        </row>
        <row r="348">
          <cell r="A348" t="str">
            <v>0400-2375-DEFP-N52-00000-SO</v>
          </cell>
          <cell r="B348" t="str">
            <v>0400</v>
          </cell>
          <cell r="C348" t="str">
            <v>2375</v>
          </cell>
          <cell r="D348" t="str">
            <v>DEFP</v>
          </cell>
          <cell r="E348" t="str">
            <v>N52</v>
          </cell>
          <cell r="F348" t="str">
            <v>00000</v>
          </cell>
          <cell r="G348" t="str">
            <v>SO</v>
          </cell>
          <cell r="H348" t="str">
            <v>Staff Medical Costs</v>
          </cell>
        </row>
        <row r="349">
          <cell r="A349" t="str">
            <v>0400-2375-DEFP-N53-00000-SO</v>
          </cell>
          <cell r="B349" t="str">
            <v>0400</v>
          </cell>
          <cell r="C349" t="str">
            <v>2375</v>
          </cell>
          <cell r="D349" t="str">
            <v>DEFP</v>
          </cell>
          <cell r="E349" t="str">
            <v>N53</v>
          </cell>
          <cell r="F349" t="str">
            <v>00000</v>
          </cell>
          <cell r="G349" t="str">
            <v>SO</v>
          </cell>
          <cell r="H349" t="str">
            <v>Staff Medical Costs</v>
          </cell>
        </row>
        <row r="350">
          <cell r="A350" t="str">
            <v>0400-2375-DEFZ-000-00000-SO</v>
          </cell>
          <cell r="B350" t="str">
            <v>0400</v>
          </cell>
          <cell r="C350" t="str">
            <v>2375</v>
          </cell>
          <cell r="D350" t="str">
            <v>DEFZ</v>
          </cell>
          <cell r="E350" t="str">
            <v>000</v>
          </cell>
          <cell r="F350" t="str">
            <v>00000</v>
          </cell>
          <cell r="G350" t="str">
            <v>SO</v>
          </cell>
          <cell r="H350" t="str">
            <v>Staff - Medical Costs</v>
          </cell>
        </row>
        <row r="351">
          <cell r="A351" t="str">
            <v>0400-2375-DEFZ-951-00000-SO</v>
          </cell>
          <cell r="B351" t="str">
            <v>0400</v>
          </cell>
          <cell r="C351" t="str">
            <v>2375</v>
          </cell>
          <cell r="D351" t="str">
            <v>DEFZ</v>
          </cell>
          <cell r="E351" t="str">
            <v>951</v>
          </cell>
          <cell r="F351" t="str">
            <v>00000</v>
          </cell>
          <cell r="G351" t="str">
            <v>SO</v>
          </cell>
          <cell r="H351" t="str">
            <v>Staff Medical Costs</v>
          </cell>
        </row>
        <row r="352">
          <cell r="A352" t="str">
            <v>0400-2375-DEFZ-952-00000-SO</v>
          </cell>
          <cell r="B352" t="str">
            <v>0400</v>
          </cell>
          <cell r="C352" t="str">
            <v>2375</v>
          </cell>
          <cell r="D352" t="str">
            <v>DEFZ</v>
          </cell>
          <cell r="E352" t="str">
            <v>952</v>
          </cell>
          <cell r="F352" t="str">
            <v>00000</v>
          </cell>
          <cell r="G352" t="str">
            <v>SO</v>
          </cell>
          <cell r="H352" t="str">
            <v>Staff Medical Costs</v>
          </cell>
        </row>
        <row r="353">
          <cell r="A353" t="str">
            <v>0400-2375-DEFZ-953-00000-SO</v>
          </cell>
          <cell r="B353" t="str">
            <v>0400</v>
          </cell>
          <cell r="C353" t="str">
            <v>2375</v>
          </cell>
          <cell r="D353" t="str">
            <v>DEFZ</v>
          </cell>
          <cell r="E353" t="str">
            <v>953</v>
          </cell>
          <cell r="F353" t="str">
            <v>00000</v>
          </cell>
          <cell r="G353" t="str">
            <v>SO</v>
          </cell>
          <cell r="H353" t="str">
            <v>Staff Medical Costs</v>
          </cell>
        </row>
        <row r="354">
          <cell r="A354" t="str">
            <v>0400-2375-DEFZ-954-00000-SO</v>
          </cell>
          <cell r="B354" t="str">
            <v>0400</v>
          </cell>
          <cell r="C354" t="str">
            <v>2375</v>
          </cell>
          <cell r="D354" t="str">
            <v>DEFZ</v>
          </cell>
          <cell r="E354" t="str">
            <v>954</v>
          </cell>
          <cell r="F354" t="str">
            <v>00000</v>
          </cell>
          <cell r="G354" t="str">
            <v>SO</v>
          </cell>
          <cell r="H354" t="str">
            <v>Staff Medical Costs</v>
          </cell>
        </row>
        <row r="355">
          <cell r="A355" t="str">
            <v>0400-2460-DIIP-000-00000-SO</v>
          </cell>
          <cell r="B355" t="str">
            <v>0400</v>
          </cell>
          <cell r="C355" t="str">
            <v>2460</v>
          </cell>
          <cell r="D355" t="str">
            <v>DIIP</v>
          </cell>
          <cell r="E355" t="str">
            <v>000</v>
          </cell>
          <cell r="F355" t="str">
            <v>00000</v>
          </cell>
          <cell r="G355" t="str">
            <v>SO</v>
          </cell>
          <cell r="H355" t="str">
            <v>Staff - Medical Costs</v>
          </cell>
        </row>
        <row r="356">
          <cell r="A356" t="str">
            <v>0400-2460-DIIP-N51-00000-SO</v>
          </cell>
          <cell r="B356" t="str">
            <v>0400</v>
          </cell>
          <cell r="C356" t="str">
            <v>2460</v>
          </cell>
          <cell r="D356" t="str">
            <v>DIIP</v>
          </cell>
          <cell r="E356" t="str">
            <v>N51</v>
          </cell>
          <cell r="F356" t="str">
            <v>00000</v>
          </cell>
          <cell r="G356" t="str">
            <v>SO</v>
          </cell>
          <cell r="H356" t="str">
            <v>Staff Medical Costs</v>
          </cell>
        </row>
        <row r="357">
          <cell r="A357" t="str">
            <v>0400-2460-DIIP-N52-00000-SO</v>
          </cell>
          <cell r="B357" t="str">
            <v>0400</v>
          </cell>
          <cell r="C357" t="str">
            <v>2460</v>
          </cell>
          <cell r="D357" t="str">
            <v>DIIP</v>
          </cell>
          <cell r="E357" t="str">
            <v>N52</v>
          </cell>
          <cell r="F357" t="str">
            <v>00000</v>
          </cell>
          <cell r="G357" t="str">
            <v>SO</v>
          </cell>
          <cell r="H357" t="str">
            <v>Staff Medical Costs</v>
          </cell>
        </row>
        <row r="358">
          <cell r="A358" t="str">
            <v>0400-2460-DIIP-N53-00000-SO</v>
          </cell>
          <cell r="B358" t="str">
            <v>0400</v>
          </cell>
          <cell r="C358" t="str">
            <v>2460</v>
          </cell>
          <cell r="D358" t="str">
            <v>DIIP</v>
          </cell>
          <cell r="E358" t="str">
            <v>N53</v>
          </cell>
          <cell r="F358" t="str">
            <v>00000</v>
          </cell>
          <cell r="G358" t="str">
            <v>SO</v>
          </cell>
          <cell r="H358" t="str">
            <v>Staff Medical Costs</v>
          </cell>
        </row>
        <row r="359">
          <cell r="A359" t="str">
            <v>0400-2460-DIIZ-000-00000-SO</v>
          </cell>
          <cell r="B359" t="str">
            <v>0400</v>
          </cell>
          <cell r="C359" t="str">
            <v>2460</v>
          </cell>
          <cell r="D359" t="str">
            <v>DIIZ</v>
          </cell>
          <cell r="E359" t="str">
            <v>000</v>
          </cell>
          <cell r="F359" t="str">
            <v>00000</v>
          </cell>
          <cell r="G359" t="str">
            <v>SO</v>
          </cell>
          <cell r="H359" t="str">
            <v>Staff - Medical Costs</v>
          </cell>
        </row>
        <row r="360">
          <cell r="A360" t="str">
            <v>0400-2460-DIIZ-951-00000-SO</v>
          </cell>
          <cell r="B360" t="str">
            <v>0400</v>
          </cell>
          <cell r="C360" t="str">
            <v>2460</v>
          </cell>
          <cell r="D360" t="str">
            <v>DIIZ</v>
          </cell>
          <cell r="E360" t="str">
            <v>951</v>
          </cell>
          <cell r="F360" t="str">
            <v>00000</v>
          </cell>
          <cell r="G360" t="str">
            <v>SO</v>
          </cell>
          <cell r="H360" t="str">
            <v>Staff Medical Costs</v>
          </cell>
        </row>
        <row r="361">
          <cell r="A361" t="str">
            <v>0400-2460-DIIZ-952-00000-SO</v>
          </cell>
          <cell r="B361" t="str">
            <v>0400</v>
          </cell>
          <cell r="C361" t="str">
            <v>2460</v>
          </cell>
          <cell r="D361" t="str">
            <v>DIIZ</v>
          </cell>
          <cell r="E361" t="str">
            <v>952</v>
          </cell>
          <cell r="F361" t="str">
            <v>00000</v>
          </cell>
          <cell r="G361" t="str">
            <v>SO</v>
          </cell>
          <cell r="H361" t="str">
            <v>Staff Medical Costs</v>
          </cell>
        </row>
        <row r="362">
          <cell r="A362" t="str">
            <v>0400-2460-DIIZ-953-00000-SO</v>
          </cell>
          <cell r="B362" t="str">
            <v>0400</v>
          </cell>
          <cell r="C362" t="str">
            <v>2460</v>
          </cell>
          <cell r="D362" t="str">
            <v>DIIZ</v>
          </cell>
          <cell r="E362" t="str">
            <v>953</v>
          </cell>
          <cell r="F362" t="str">
            <v>00000</v>
          </cell>
          <cell r="G362" t="str">
            <v>SO</v>
          </cell>
          <cell r="H362" t="str">
            <v>Staff Medical Costs</v>
          </cell>
        </row>
        <row r="363">
          <cell r="A363" t="str">
            <v>0400-2460-DIIZ-954-00000-SO</v>
          </cell>
          <cell r="B363" t="str">
            <v>0400</v>
          </cell>
          <cell r="C363" t="str">
            <v>2460</v>
          </cell>
          <cell r="D363" t="str">
            <v>DIIZ</v>
          </cell>
          <cell r="E363" t="str">
            <v>954</v>
          </cell>
          <cell r="F363" t="str">
            <v>00000</v>
          </cell>
          <cell r="G363" t="str">
            <v>SO</v>
          </cell>
          <cell r="H363" t="str">
            <v>Staff Medical Costs</v>
          </cell>
        </row>
        <row r="364">
          <cell r="A364" t="str">
            <v>0400-2574-EGUP-000-00000-SO</v>
          </cell>
          <cell r="B364" t="str">
            <v>0400</v>
          </cell>
          <cell r="C364" t="str">
            <v>2574</v>
          </cell>
          <cell r="D364" t="str">
            <v>EGUP</v>
          </cell>
          <cell r="E364" t="str">
            <v>000</v>
          </cell>
          <cell r="F364" t="str">
            <v>00000</v>
          </cell>
          <cell r="G364" t="str">
            <v>SO</v>
          </cell>
          <cell r="H364" t="str">
            <v>Staff - Medical Costs</v>
          </cell>
        </row>
        <row r="365">
          <cell r="A365" t="str">
            <v>0400-2574-EGUP-A13-00000-SO</v>
          </cell>
          <cell r="B365" t="str">
            <v>0400</v>
          </cell>
          <cell r="C365" t="str">
            <v>2574</v>
          </cell>
          <cell r="D365" t="str">
            <v>EGUP</v>
          </cell>
          <cell r="E365" t="str">
            <v>A13</v>
          </cell>
          <cell r="F365" t="str">
            <v>00000</v>
          </cell>
          <cell r="G365" t="str">
            <v>SO</v>
          </cell>
          <cell r="H365" t="str">
            <v>Staff Medical Costs</v>
          </cell>
        </row>
        <row r="366">
          <cell r="A366" t="str">
            <v>0400-2574-EGUP-N51-00000-SO</v>
          </cell>
          <cell r="B366" t="str">
            <v>0400</v>
          </cell>
          <cell r="C366" t="str">
            <v>2574</v>
          </cell>
          <cell r="D366" t="str">
            <v>EGUP</v>
          </cell>
          <cell r="E366" t="str">
            <v>N51</v>
          </cell>
          <cell r="F366" t="str">
            <v>00000</v>
          </cell>
          <cell r="G366" t="str">
            <v>SO</v>
          </cell>
          <cell r="H366" t="str">
            <v>Staff Medical Costs</v>
          </cell>
        </row>
        <row r="367">
          <cell r="A367" t="str">
            <v>0400-2574-EGUP-N52-00000-SO</v>
          </cell>
          <cell r="B367" t="str">
            <v>0400</v>
          </cell>
          <cell r="C367" t="str">
            <v>2574</v>
          </cell>
          <cell r="D367" t="str">
            <v>EGUP</v>
          </cell>
          <cell r="E367" t="str">
            <v>N52</v>
          </cell>
          <cell r="F367" t="str">
            <v>00000</v>
          </cell>
          <cell r="G367" t="str">
            <v>SO</v>
          </cell>
          <cell r="H367" t="str">
            <v>Staff Medical Costs</v>
          </cell>
        </row>
        <row r="368">
          <cell r="A368" t="str">
            <v>0400-2574-EGUP-N53-00000-SO</v>
          </cell>
          <cell r="B368" t="str">
            <v>0400</v>
          </cell>
          <cell r="C368" t="str">
            <v>2574</v>
          </cell>
          <cell r="D368" t="str">
            <v>EGUP</v>
          </cell>
          <cell r="E368" t="str">
            <v>N53</v>
          </cell>
          <cell r="F368" t="str">
            <v>00000</v>
          </cell>
          <cell r="G368" t="str">
            <v>SO</v>
          </cell>
          <cell r="H368" t="str">
            <v>Staff Medical Costs</v>
          </cell>
        </row>
        <row r="369">
          <cell r="A369" t="str">
            <v>0400-2574-EGUZ-000-00000-SO</v>
          </cell>
          <cell r="B369" t="str">
            <v>0400</v>
          </cell>
          <cell r="C369" t="str">
            <v>2574</v>
          </cell>
          <cell r="D369" t="str">
            <v>EGUZ</v>
          </cell>
          <cell r="E369" t="str">
            <v>000</v>
          </cell>
          <cell r="F369" t="str">
            <v>00000</v>
          </cell>
          <cell r="G369" t="str">
            <v>SO</v>
          </cell>
          <cell r="H369" t="str">
            <v>Staff - Medical Costs</v>
          </cell>
        </row>
        <row r="370">
          <cell r="A370" t="str">
            <v>0400-2574-EGUZ-951-00000-SO</v>
          </cell>
          <cell r="B370" t="str">
            <v>0400</v>
          </cell>
          <cell r="C370" t="str">
            <v>2574</v>
          </cell>
          <cell r="D370" t="str">
            <v>EGUZ</v>
          </cell>
          <cell r="E370" t="str">
            <v>951</v>
          </cell>
          <cell r="F370" t="str">
            <v>00000</v>
          </cell>
          <cell r="G370" t="str">
            <v>SO</v>
          </cell>
          <cell r="H370" t="str">
            <v>Staff Medical Costs</v>
          </cell>
        </row>
        <row r="371">
          <cell r="A371" t="str">
            <v>0400-2574-EGUZ-952-00000-SO</v>
          </cell>
          <cell r="B371" t="str">
            <v>0400</v>
          </cell>
          <cell r="C371" t="str">
            <v>2574</v>
          </cell>
          <cell r="D371" t="str">
            <v>EGUZ</v>
          </cell>
          <cell r="E371" t="str">
            <v>952</v>
          </cell>
          <cell r="F371" t="str">
            <v>00000</v>
          </cell>
          <cell r="G371" t="str">
            <v>SO</v>
          </cell>
          <cell r="H371" t="str">
            <v>Staff Medical Costs</v>
          </cell>
        </row>
        <row r="372">
          <cell r="A372" t="str">
            <v>0400-2574-EGUZ-953-00000-SO</v>
          </cell>
          <cell r="B372" t="str">
            <v>0400</v>
          </cell>
          <cell r="C372" t="str">
            <v>2574</v>
          </cell>
          <cell r="D372" t="str">
            <v>EGUZ</v>
          </cell>
          <cell r="E372" t="str">
            <v>953</v>
          </cell>
          <cell r="F372" t="str">
            <v>00000</v>
          </cell>
          <cell r="G372" t="str">
            <v>SO</v>
          </cell>
          <cell r="H372" t="str">
            <v>Staff Medical Costs</v>
          </cell>
        </row>
        <row r="373">
          <cell r="A373" t="str">
            <v>0400-2574-EGUZ-954-00000-SO</v>
          </cell>
          <cell r="B373" t="str">
            <v>0400</v>
          </cell>
          <cell r="C373" t="str">
            <v>2574</v>
          </cell>
          <cell r="D373" t="str">
            <v>EGUZ</v>
          </cell>
          <cell r="E373" t="str">
            <v>954</v>
          </cell>
          <cell r="F373" t="str">
            <v>00000</v>
          </cell>
          <cell r="G373" t="str">
            <v>SO</v>
          </cell>
          <cell r="H373" t="str">
            <v>Staff Medical Costs</v>
          </cell>
        </row>
        <row r="374">
          <cell r="A374" t="str">
            <v>0400-2576-EGTD-A12-00000-SO</v>
          </cell>
          <cell r="B374" t="str">
            <v>0400</v>
          </cell>
          <cell r="C374" t="str">
            <v>2576</v>
          </cell>
          <cell r="D374" t="str">
            <v>EGTD</v>
          </cell>
          <cell r="E374" t="str">
            <v>A12</v>
          </cell>
          <cell r="F374" t="str">
            <v>00000</v>
          </cell>
          <cell r="G374" t="str">
            <v>SO</v>
          </cell>
          <cell r="H374" t="str">
            <v>Staff - Medical Costs</v>
          </cell>
        </row>
        <row r="375">
          <cell r="A375" t="str">
            <v>0400-2576-EGTD-N51-00000-SO</v>
          </cell>
          <cell r="B375" t="str">
            <v>0400</v>
          </cell>
          <cell r="C375" t="str">
            <v>2576</v>
          </cell>
          <cell r="D375" t="str">
            <v>EGTD</v>
          </cell>
          <cell r="E375" t="str">
            <v>N51</v>
          </cell>
          <cell r="F375" t="str">
            <v>00000</v>
          </cell>
          <cell r="G375" t="str">
            <v>SO</v>
          </cell>
          <cell r="H375" t="str">
            <v>Staff Medical Costs</v>
          </cell>
        </row>
        <row r="376">
          <cell r="A376" t="str">
            <v>0400-2576-EGTD-N52-00000-SO</v>
          </cell>
          <cell r="B376" t="str">
            <v>0400</v>
          </cell>
          <cell r="C376" t="str">
            <v>2576</v>
          </cell>
          <cell r="D376" t="str">
            <v>EGTD</v>
          </cell>
          <cell r="E376" t="str">
            <v>N52</v>
          </cell>
          <cell r="F376" t="str">
            <v>00000</v>
          </cell>
          <cell r="G376" t="str">
            <v>SO</v>
          </cell>
          <cell r="H376" t="str">
            <v>Staff Medical Costs</v>
          </cell>
        </row>
        <row r="377">
          <cell r="A377" t="str">
            <v>0400-2576-EGTD-N53-00000-SO</v>
          </cell>
          <cell r="B377" t="str">
            <v>0400</v>
          </cell>
          <cell r="C377" t="str">
            <v>2576</v>
          </cell>
          <cell r="D377" t="str">
            <v>EGTD</v>
          </cell>
          <cell r="E377" t="str">
            <v>N53</v>
          </cell>
          <cell r="F377" t="str">
            <v>00000</v>
          </cell>
          <cell r="G377" t="str">
            <v>SO</v>
          </cell>
          <cell r="H377" t="str">
            <v>Staff Medical Costs</v>
          </cell>
        </row>
        <row r="378">
          <cell r="A378" t="str">
            <v>0401-1090-0000-000-00000-SO</v>
          </cell>
          <cell r="B378" t="str">
            <v>0401</v>
          </cell>
          <cell r="C378" t="str">
            <v>1090</v>
          </cell>
          <cell r="D378" t="str">
            <v>0000</v>
          </cell>
          <cell r="E378" t="str">
            <v>000</v>
          </cell>
          <cell r="F378" t="str">
            <v>00000</v>
          </cell>
          <cell r="G378" t="str">
            <v>SO</v>
          </cell>
          <cell r="H378" t="str">
            <v>Staff Critical Illness Provision</v>
          </cell>
        </row>
        <row r="379">
          <cell r="A379" t="str">
            <v>0401-1290-0000-000-00000-SO</v>
          </cell>
          <cell r="B379" t="str">
            <v>0401</v>
          </cell>
          <cell r="C379" t="str">
            <v>1290</v>
          </cell>
          <cell r="D379" t="str">
            <v>0000</v>
          </cell>
          <cell r="E379" t="str">
            <v>000</v>
          </cell>
          <cell r="F379" t="str">
            <v>00000</v>
          </cell>
          <cell r="G379" t="str">
            <v>SO</v>
          </cell>
          <cell r="H379" t="str">
            <v>Staff - Critical Illness Provision</v>
          </cell>
        </row>
        <row r="380">
          <cell r="A380" t="str">
            <v>0401-2051-DEGD-000-00000-SO</v>
          </cell>
          <cell r="B380" t="str">
            <v>0401</v>
          </cell>
          <cell r="C380" t="str">
            <v>2051</v>
          </cell>
          <cell r="D380" t="str">
            <v>DEGD</v>
          </cell>
          <cell r="E380" t="str">
            <v>000</v>
          </cell>
          <cell r="F380" t="str">
            <v>00000</v>
          </cell>
          <cell r="G380" t="str">
            <v>SO</v>
          </cell>
          <cell r="H380" t="str">
            <v>Staff - Critical Illness Provision</v>
          </cell>
        </row>
        <row r="381">
          <cell r="A381" t="str">
            <v>0401-2051-DEGZ-000-00000-SO</v>
          </cell>
          <cell r="B381" t="str">
            <v>0401</v>
          </cell>
          <cell r="C381" t="str">
            <v>2051</v>
          </cell>
          <cell r="D381" t="str">
            <v>DEGZ</v>
          </cell>
          <cell r="E381" t="str">
            <v>000</v>
          </cell>
          <cell r="F381" t="str">
            <v>00000</v>
          </cell>
          <cell r="G381" t="str">
            <v>SO</v>
          </cell>
          <cell r="H381" t="str">
            <v>Staff - Critical Illness Provision</v>
          </cell>
        </row>
        <row r="382">
          <cell r="A382" t="str">
            <v>0401-2141-DHBP-000-00000-SO</v>
          </cell>
          <cell r="B382" t="str">
            <v>0401</v>
          </cell>
          <cell r="C382" t="str">
            <v>2141</v>
          </cell>
          <cell r="D382" t="str">
            <v>DHBP</v>
          </cell>
          <cell r="E382" t="str">
            <v>000</v>
          </cell>
          <cell r="F382" t="str">
            <v>00000</v>
          </cell>
          <cell r="G382" t="str">
            <v>SO</v>
          </cell>
          <cell r="H382" t="str">
            <v>Staff - Critical Illness Provision</v>
          </cell>
        </row>
        <row r="383">
          <cell r="A383" t="str">
            <v>0401-2141-DHBZ-000-00000-SO</v>
          </cell>
          <cell r="B383" t="str">
            <v>0401</v>
          </cell>
          <cell r="C383" t="str">
            <v>2141</v>
          </cell>
          <cell r="D383" t="str">
            <v>DHBZ</v>
          </cell>
          <cell r="E383" t="str">
            <v>000</v>
          </cell>
          <cell r="F383" t="str">
            <v>00000</v>
          </cell>
          <cell r="G383" t="str">
            <v>SO</v>
          </cell>
          <cell r="H383" t="str">
            <v>Staff - Critical Illness Provision</v>
          </cell>
        </row>
        <row r="384">
          <cell r="A384" t="str">
            <v>0401-2230-DLLD-000-00000-SO</v>
          </cell>
          <cell r="B384" t="str">
            <v>0401</v>
          </cell>
          <cell r="C384" t="str">
            <v>2230</v>
          </cell>
          <cell r="D384" t="str">
            <v>DLLD</v>
          </cell>
          <cell r="E384" t="str">
            <v>000</v>
          </cell>
          <cell r="F384" t="str">
            <v>00000</v>
          </cell>
          <cell r="G384" t="str">
            <v>SO</v>
          </cell>
          <cell r="H384" t="str">
            <v>Staff - Critical Illness Provision</v>
          </cell>
        </row>
        <row r="385">
          <cell r="A385" t="str">
            <v>0401-2230-DLLZ-000-00000-SO</v>
          </cell>
          <cell r="B385" t="str">
            <v>0401</v>
          </cell>
          <cell r="C385" t="str">
            <v>2230</v>
          </cell>
          <cell r="D385" t="str">
            <v>DLLZ</v>
          </cell>
          <cell r="E385" t="str">
            <v>000</v>
          </cell>
          <cell r="F385" t="str">
            <v>00000</v>
          </cell>
          <cell r="G385" t="str">
            <v>SO</v>
          </cell>
          <cell r="H385" t="str">
            <v>Staff - Critical Illness Provision</v>
          </cell>
        </row>
        <row r="386">
          <cell r="A386" t="str">
            <v>0401-2375-DEFP-000-00000-SO</v>
          </cell>
          <cell r="B386" t="str">
            <v>0401</v>
          </cell>
          <cell r="C386" t="str">
            <v>2375</v>
          </cell>
          <cell r="D386" t="str">
            <v>DEFP</v>
          </cell>
          <cell r="E386" t="str">
            <v>000</v>
          </cell>
          <cell r="F386" t="str">
            <v>00000</v>
          </cell>
          <cell r="G386" t="str">
            <v>SO</v>
          </cell>
          <cell r="H386" t="str">
            <v>Staff - Critical Illness Provision</v>
          </cell>
        </row>
        <row r="387">
          <cell r="A387" t="str">
            <v>0401-2375-DEFZ-000-00000-SO</v>
          </cell>
          <cell r="B387" t="str">
            <v>0401</v>
          </cell>
          <cell r="C387" t="str">
            <v>2375</v>
          </cell>
          <cell r="D387" t="str">
            <v>DEFZ</v>
          </cell>
          <cell r="E387" t="str">
            <v>000</v>
          </cell>
          <cell r="F387" t="str">
            <v>00000</v>
          </cell>
          <cell r="G387" t="str">
            <v>SO</v>
          </cell>
          <cell r="H387" t="str">
            <v>Staff - Critical Illness Provision</v>
          </cell>
        </row>
        <row r="388">
          <cell r="A388" t="str">
            <v>0401-2460-DIIP-000-00000-SO</v>
          </cell>
          <cell r="B388" t="str">
            <v>0401</v>
          </cell>
          <cell r="C388" t="str">
            <v>2460</v>
          </cell>
          <cell r="D388" t="str">
            <v>DIIP</v>
          </cell>
          <cell r="E388" t="str">
            <v>000</v>
          </cell>
          <cell r="F388" t="str">
            <v>00000</v>
          </cell>
          <cell r="G388" t="str">
            <v>SO</v>
          </cell>
          <cell r="H388" t="str">
            <v>Staff - Critical Illness Provision</v>
          </cell>
        </row>
        <row r="389">
          <cell r="A389" t="str">
            <v>0401-2460-DIIZ-000-00000-SO</v>
          </cell>
          <cell r="B389" t="str">
            <v>0401</v>
          </cell>
          <cell r="C389" t="str">
            <v>2460</v>
          </cell>
          <cell r="D389" t="str">
            <v>DIIZ</v>
          </cell>
          <cell r="E389" t="str">
            <v>000</v>
          </cell>
          <cell r="F389" t="str">
            <v>00000</v>
          </cell>
          <cell r="G389" t="str">
            <v>SO</v>
          </cell>
          <cell r="H389" t="str">
            <v>Staff - Critical Illness Provision</v>
          </cell>
        </row>
        <row r="390">
          <cell r="A390" t="str">
            <v>0401-2574-EGUP-000-00000-SO</v>
          </cell>
          <cell r="B390" t="str">
            <v>0401</v>
          </cell>
          <cell r="C390" t="str">
            <v>2574</v>
          </cell>
          <cell r="D390" t="str">
            <v>EGUP</v>
          </cell>
          <cell r="E390" t="str">
            <v>000</v>
          </cell>
          <cell r="F390" t="str">
            <v>00000</v>
          </cell>
          <cell r="G390" t="str">
            <v>SO</v>
          </cell>
          <cell r="H390" t="str">
            <v>Staff - Critical Illness Provision</v>
          </cell>
        </row>
        <row r="391">
          <cell r="A391" t="str">
            <v>0401-2574-EGUZ-000-00000-SO</v>
          </cell>
          <cell r="B391" t="str">
            <v>0401</v>
          </cell>
          <cell r="C391" t="str">
            <v>2574</v>
          </cell>
          <cell r="D391" t="str">
            <v>EGUZ</v>
          </cell>
          <cell r="E391" t="str">
            <v>000</v>
          </cell>
          <cell r="F391" t="str">
            <v>00000</v>
          </cell>
          <cell r="G391" t="str">
            <v>SO</v>
          </cell>
          <cell r="H391" t="str">
            <v>Staff - Critical Illness Provision</v>
          </cell>
        </row>
        <row r="392">
          <cell r="A392" t="str">
            <v>0402-1090-0000-953-00000-SO</v>
          </cell>
          <cell r="B392" t="str">
            <v>0402</v>
          </cell>
          <cell r="C392" t="str">
            <v>1090</v>
          </cell>
          <cell r="D392" t="str">
            <v>0000</v>
          </cell>
          <cell r="E392" t="str">
            <v>953</v>
          </cell>
          <cell r="F392" t="str">
            <v>00000</v>
          </cell>
          <cell r="G392" t="str">
            <v>SO</v>
          </cell>
          <cell r="H392" t="str">
            <v>Staff Bonus</v>
          </cell>
        </row>
        <row r="393">
          <cell r="A393" t="str">
            <v>0402-1090-0000-954-00000-SO</v>
          </cell>
          <cell r="B393" t="str">
            <v>0402</v>
          </cell>
          <cell r="C393" t="str">
            <v>1090</v>
          </cell>
          <cell r="D393" t="str">
            <v>0000</v>
          </cell>
          <cell r="E393" t="str">
            <v>954</v>
          </cell>
          <cell r="F393" t="str">
            <v>00000</v>
          </cell>
          <cell r="G393" t="str">
            <v>SO</v>
          </cell>
          <cell r="H393" t="str">
            <v>Staff Bonus</v>
          </cell>
        </row>
        <row r="394">
          <cell r="A394" t="str">
            <v>0402-1290-0000-000-00000-SO</v>
          </cell>
          <cell r="B394" t="str">
            <v>0402</v>
          </cell>
          <cell r="C394" t="str">
            <v>1290</v>
          </cell>
          <cell r="D394" t="str">
            <v>0000</v>
          </cell>
          <cell r="E394" t="str">
            <v>000</v>
          </cell>
          <cell r="F394" t="str">
            <v>00000</v>
          </cell>
          <cell r="G394" t="str">
            <v>SO</v>
          </cell>
          <cell r="H394" t="str">
            <v>Staff - Bonus</v>
          </cell>
        </row>
        <row r="395">
          <cell r="A395" t="str">
            <v>0402-1390-0000-000-00000-SO</v>
          </cell>
          <cell r="B395" t="str">
            <v>0402</v>
          </cell>
          <cell r="C395" t="str">
            <v>1390</v>
          </cell>
          <cell r="D395" t="str">
            <v>0000</v>
          </cell>
          <cell r="E395" t="str">
            <v>000</v>
          </cell>
          <cell r="F395" t="str">
            <v>00000</v>
          </cell>
          <cell r="G395" t="str">
            <v>SO</v>
          </cell>
          <cell r="H395" t="str">
            <v>Staff Bonus</v>
          </cell>
        </row>
        <row r="396">
          <cell r="A396" t="str">
            <v>0402-2051-DEGD-000-00000-SO</v>
          </cell>
          <cell r="B396" t="str">
            <v>0402</v>
          </cell>
          <cell r="C396" t="str">
            <v>2051</v>
          </cell>
          <cell r="D396" t="str">
            <v>DEGD</v>
          </cell>
          <cell r="E396" t="str">
            <v>000</v>
          </cell>
          <cell r="F396" t="str">
            <v>00000</v>
          </cell>
          <cell r="G396" t="str">
            <v>SO</v>
          </cell>
          <cell r="H396" t="str">
            <v>Staff - Bonus</v>
          </cell>
        </row>
        <row r="397">
          <cell r="A397" t="str">
            <v>0402-2051-DEGZ-000-00000-SO</v>
          </cell>
          <cell r="B397" t="str">
            <v>0402</v>
          </cell>
          <cell r="C397" t="str">
            <v>2051</v>
          </cell>
          <cell r="D397" t="str">
            <v>DEGZ</v>
          </cell>
          <cell r="E397" t="str">
            <v>000</v>
          </cell>
          <cell r="F397" t="str">
            <v>00000</v>
          </cell>
          <cell r="G397" t="str">
            <v>SO</v>
          </cell>
          <cell r="H397" t="str">
            <v>Staff - Bonus</v>
          </cell>
        </row>
        <row r="398">
          <cell r="A398" t="str">
            <v>0402-2051-DEGZ-953-00000-SO</v>
          </cell>
          <cell r="B398" t="str">
            <v>0402</v>
          </cell>
          <cell r="C398" t="str">
            <v>2051</v>
          </cell>
          <cell r="D398" t="str">
            <v>DEGZ</v>
          </cell>
          <cell r="E398" t="str">
            <v>953</v>
          </cell>
          <cell r="F398" t="str">
            <v>00000</v>
          </cell>
          <cell r="G398" t="str">
            <v>SO</v>
          </cell>
          <cell r="H398" t="str">
            <v>Staff - Bonus</v>
          </cell>
        </row>
        <row r="399">
          <cell r="A399" t="str">
            <v>0402-2051-DEGZ-954-00000-SO</v>
          </cell>
          <cell r="B399" t="str">
            <v>0402</v>
          </cell>
          <cell r="C399" t="str">
            <v>2051</v>
          </cell>
          <cell r="D399" t="str">
            <v>DEGZ</v>
          </cell>
          <cell r="E399" t="str">
            <v>954</v>
          </cell>
          <cell r="F399" t="str">
            <v>00000</v>
          </cell>
          <cell r="G399" t="str">
            <v>SO</v>
          </cell>
          <cell r="H399" t="str">
            <v>Staff - Bonus</v>
          </cell>
        </row>
        <row r="400">
          <cell r="A400" t="str">
            <v>0402-2141-DHBP-000-00000-SO</v>
          </cell>
          <cell r="B400" t="str">
            <v>0402</v>
          </cell>
          <cell r="C400" t="str">
            <v>2141</v>
          </cell>
          <cell r="D400" t="str">
            <v>DHBP</v>
          </cell>
          <cell r="E400" t="str">
            <v>000</v>
          </cell>
          <cell r="F400" t="str">
            <v>00000</v>
          </cell>
          <cell r="G400" t="str">
            <v>SO</v>
          </cell>
          <cell r="H400" t="str">
            <v>Staff - Bonus</v>
          </cell>
        </row>
        <row r="401">
          <cell r="A401" t="str">
            <v>0402-2141-DHBZ-000-00000-SO</v>
          </cell>
          <cell r="B401" t="str">
            <v>0402</v>
          </cell>
          <cell r="C401" t="str">
            <v>2141</v>
          </cell>
          <cell r="D401" t="str">
            <v>DHBZ</v>
          </cell>
          <cell r="E401" t="str">
            <v>000</v>
          </cell>
          <cell r="F401" t="str">
            <v>00000</v>
          </cell>
          <cell r="G401" t="str">
            <v>SO</v>
          </cell>
          <cell r="H401" t="str">
            <v>Staff - Bonus</v>
          </cell>
        </row>
        <row r="402">
          <cell r="A402" t="str">
            <v>0402-2141-DHBZ-953-00000-SO</v>
          </cell>
          <cell r="B402" t="str">
            <v>0402</v>
          </cell>
          <cell r="C402" t="str">
            <v>2141</v>
          </cell>
          <cell r="D402" t="str">
            <v>DHBZ</v>
          </cell>
          <cell r="E402" t="str">
            <v>953</v>
          </cell>
          <cell r="F402" t="str">
            <v>00000</v>
          </cell>
          <cell r="G402" t="str">
            <v>SO</v>
          </cell>
          <cell r="H402" t="str">
            <v>Staff - Bonus</v>
          </cell>
        </row>
        <row r="403">
          <cell r="A403" t="str">
            <v>0402-2141-DHBZ-954-00000-SO</v>
          </cell>
          <cell r="B403" t="str">
            <v>0402</v>
          </cell>
          <cell r="C403" t="str">
            <v>2141</v>
          </cell>
          <cell r="D403" t="str">
            <v>DHBZ</v>
          </cell>
          <cell r="E403" t="str">
            <v>954</v>
          </cell>
          <cell r="F403" t="str">
            <v>00000</v>
          </cell>
          <cell r="G403" t="str">
            <v>SO</v>
          </cell>
          <cell r="H403" t="str">
            <v>Staff - Bonus</v>
          </cell>
        </row>
        <row r="404">
          <cell r="A404" t="str">
            <v>0402-2230-DLLD-000-00000-SO</v>
          </cell>
          <cell r="B404" t="str">
            <v>0402</v>
          </cell>
          <cell r="C404" t="str">
            <v>2230</v>
          </cell>
          <cell r="D404" t="str">
            <v>DLLD</v>
          </cell>
          <cell r="E404" t="str">
            <v>000</v>
          </cell>
          <cell r="F404" t="str">
            <v>00000</v>
          </cell>
          <cell r="G404" t="str">
            <v>SO</v>
          </cell>
          <cell r="H404" t="str">
            <v>Staff - Bonus</v>
          </cell>
        </row>
        <row r="405">
          <cell r="A405" t="str">
            <v>0402-2230-DLLZ-000-00000-SO</v>
          </cell>
          <cell r="B405" t="str">
            <v>0402</v>
          </cell>
          <cell r="C405" t="str">
            <v>2230</v>
          </cell>
          <cell r="D405" t="str">
            <v>DLLZ</v>
          </cell>
          <cell r="E405" t="str">
            <v>000</v>
          </cell>
          <cell r="F405" t="str">
            <v>00000</v>
          </cell>
          <cell r="G405" t="str">
            <v>SO</v>
          </cell>
          <cell r="H405" t="str">
            <v>Staff - Bonus</v>
          </cell>
        </row>
        <row r="406">
          <cell r="A406" t="str">
            <v>0402-2230-DLLZ-953-00000-SO</v>
          </cell>
          <cell r="B406" t="str">
            <v>0402</v>
          </cell>
          <cell r="C406" t="str">
            <v>2230</v>
          </cell>
          <cell r="D406" t="str">
            <v>DLLZ</v>
          </cell>
          <cell r="E406" t="str">
            <v>953</v>
          </cell>
          <cell r="F406" t="str">
            <v>00000</v>
          </cell>
          <cell r="G406" t="str">
            <v>SO</v>
          </cell>
          <cell r="H406" t="str">
            <v>Staff - Bonus</v>
          </cell>
        </row>
        <row r="407">
          <cell r="A407" t="str">
            <v>0402-2230-DLLZ-954-00000-SO</v>
          </cell>
          <cell r="B407" t="str">
            <v>0402</v>
          </cell>
          <cell r="C407" t="str">
            <v>2230</v>
          </cell>
          <cell r="D407" t="str">
            <v>DLLZ</v>
          </cell>
          <cell r="E407" t="str">
            <v>954</v>
          </cell>
          <cell r="F407" t="str">
            <v>00000</v>
          </cell>
          <cell r="G407" t="str">
            <v>SO</v>
          </cell>
          <cell r="H407" t="str">
            <v>Staff - Bonus</v>
          </cell>
        </row>
        <row r="408">
          <cell r="A408" t="str">
            <v>0402-2375-DEFP-000-00000-SO</v>
          </cell>
          <cell r="B408" t="str">
            <v>0402</v>
          </cell>
          <cell r="C408" t="str">
            <v>2375</v>
          </cell>
          <cell r="D408" t="str">
            <v>DEFP</v>
          </cell>
          <cell r="E408" t="str">
            <v>000</v>
          </cell>
          <cell r="F408" t="str">
            <v>00000</v>
          </cell>
          <cell r="G408" t="str">
            <v>SO</v>
          </cell>
          <cell r="H408" t="str">
            <v>Staff - Bonus</v>
          </cell>
        </row>
        <row r="409">
          <cell r="A409" t="str">
            <v>0402-2375-DEFZ-000-00000-SO</v>
          </cell>
          <cell r="B409" t="str">
            <v>0402</v>
          </cell>
          <cell r="C409" t="str">
            <v>2375</v>
          </cell>
          <cell r="D409" t="str">
            <v>DEFZ</v>
          </cell>
          <cell r="E409" t="str">
            <v>000</v>
          </cell>
          <cell r="F409" t="str">
            <v>00000</v>
          </cell>
          <cell r="G409" t="str">
            <v>SO</v>
          </cell>
          <cell r="H409" t="str">
            <v>Staff - Bonus</v>
          </cell>
        </row>
        <row r="410">
          <cell r="A410" t="str">
            <v>0402-2375-DEFZ-953-00000-SO</v>
          </cell>
          <cell r="B410" t="str">
            <v>0402</v>
          </cell>
          <cell r="C410" t="str">
            <v>2375</v>
          </cell>
          <cell r="D410" t="str">
            <v>DEFZ</v>
          </cell>
          <cell r="E410" t="str">
            <v>953</v>
          </cell>
          <cell r="F410" t="str">
            <v>00000</v>
          </cell>
          <cell r="G410" t="str">
            <v>SO</v>
          </cell>
          <cell r="H410" t="str">
            <v>Staff - Bonus</v>
          </cell>
        </row>
        <row r="411">
          <cell r="A411" t="str">
            <v>0402-2375-DEFZ-954-00000-SO</v>
          </cell>
          <cell r="B411" t="str">
            <v>0402</v>
          </cell>
          <cell r="C411" t="str">
            <v>2375</v>
          </cell>
          <cell r="D411" t="str">
            <v>DEFZ</v>
          </cell>
          <cell r="E411" t="str">
            <v>954</v>
          </cell>
          <cell r="F411" t="str">
            <v>00000</v>
          </cell>
          <cell r="G411" t="str">
            <v>SO</v>
          </cell>
          <cell r="H411" t="str">
            <v>Staff - Bonus</v>
          </cell>
        </row>
        <row r="412">
          <cell r="A412" t="str">
            <v>0402-2460-DIIP-000-00000-SO</v>
          </cell>
          <cell r="B412" t="str">
            <v>0402</v>
          </cell>
          <cell r="C412" t="str">
            <v>2460</v>
          </cell>
          <cell r="D412" t="str">
            <v>DIIP</v>
          </cell>
          <cell r="E412" t="str">
            <v>000</v>
          </cell>
          <cell r="F412" t="str">
            <v>00000</v>
          </cell>
          <cell r="G412" t="str">
            <v>SO</v>
          </cell>
          <cell r="H412" t="str">
            <v>Staff - Bonus</v>
          </cell>
        </row>
        <row r="413">
          <cell r="A413" t="str">
            <v>0402-2460-DIIZ-000-00000-SO</v>
          </cell>
          <cell r="B413" t="str">
            <v>0402</v>
          </cell>
          <cell r="C413" t="str">
            <v>2460</v>
          </cell>
          <cell r="D413" t="str">
            <v>DIIZ</v>
          </cell>
          <cell r="E413" t="str">
            <v>000</v>
          </cell>
          <cell r="F413" t="str">
            <v>00000</v>
          </cell>
          <cell r="G413" t="str">
            <v>SO</v>
          </cell>
          <cell r="H413" t="str">
            <v>Staff - Bonus</v>
          </cell>
        </row>
        <row r="414">
          <cell r="A414" t="str">
            <v>0402-2460-DIIZ-953-00000-SO</v>
          </cell>
          <cell r="B414" t="str">
            <v>0402</v>
          </cell>
          <cell r="C414" t="str">
            <v>2460</v>
          </cell>
          <cell r="D414" t="str">
            <v>DIIZ</v>
          </cell>
          <cell r="E414" t="str">
            <v>953</v>
          </cell>
          <cell r="F414" t="str">
            <v>00000</v>
          </cell>
          <cell r="G414" t="str">
            <v>SO</v>
          </cell>
          <cell r="H414" t="str">
            <v>Staff - Bonus</v>
          </cell>
        </row>
        <row r="415">
          <cell r="A415" t="str">
            <v>0402-2460-DIIZ-954-00000-SO</v>
          </cell>
          <cell r="B415" t="str">
            <v>0402</v>
          </cell>
          <cell r="C415" t="str">
            <v>2460</v>
          </cell>
          <cell r="D415" t="str">
            <v>DIIZ</v>
          </cell>
          <cell r="E415" t="str">
            <v>954</v>
          </cell>
          <cell r="F415" t="str">
            <v>00000</v>
          </cell>
          <cell r="G415" t="str">
            <v>SO</v>
          </cell>
          <cell r="H415" t="str">
            <v>Staff - Bonus</v>
          </cell>
        </row>
        <row r="416">
          <cell r="A416" t="str">
            <v>0402-2574-EGUP-000-00000-SO</v>
          </cell>
          <cell r="B416" t="str">
            <v>0402</v>
          </cell>
          <cell r="C416" t="str">
            <v>2574</v>
          </cell>
          <cell r="D416" t="str">
            <v>EGUP</v>
          </cell>
          <cell r="E416" t="str">
            <v>000</v>
          </cell>
          <cell r="F416" t="str">
            <v>00000</v>
          </cell>
          <cell r="G416" t="str">
            <v>SO</v>
          </cell>
          <cell r="H416" t="str">
            <v>Staff - Bonus</v>
          </cell>
        </row>
        <row r="417">
          <cell r="A417" t="str">
            <v>0402-2574-EGUZ-000-00000-SO</v>
          </cell>
          <cell r="B417" t="str">
            <v>0402</v>
          </cell>
          <cell r="C417" t="str">
            <v>2574</v>
          </cell>
          <cell r="D417" t="str">
            <v>EGUZ</v>
          </cell>
          <cell r="E417" t="str">
            <v>000</v>
          </cell>
          <cell r="F417" t="str">
            <v>00000</v>
          </cell>
          <cell r="G417" t="str">
            <v>SO</v>
          </cell>
          <cell r="H417" t="str">
            <v>Staff - Bonus</v>
          </cell>
        </row>
        <row r="418">
          <cell r="A418" t="str">
            <v>0402-2574-EGUZ-953-00000-SO</v>
          </cell>
          <cell r="B418" t="str">
            <v>0402</v>
          </cell>
          <cell r="C418" t="str">
            <v>2574</v>
          </cell>
          <cell r="D418" t="str">
            <v>EGUZ</v>
          </cell>
          <cell r="E418" t="str">
            <v>953</v>
          </cell>
          <cell r="F418" t="str">
            <v>00000</v>
          </cell>
          <cell r="G418" t="str">
            <v>SO</v>
          </cell>
          <cell r="H418" t="str">
            <v>Staff - Bonus</v>
          </cell>
        </row>
        <row r="419">
          <cell r="A419" t="str">
            <v>0402-2574-EGUZ-954-00000-SO</v>
          </cell>
          <cell r="B419" t="str">
            <v>0402</v>
          </cell>
          <cell r="C419" t="str">
            <v>2574</v>
          </cell>
          <cell r="D419" t="str">
            <v>EGUZ</v>
          </cell>
          <cell r="E419" t="str">
            <v>954</v>
          </cell>
          <cell r="F419" t="str">
            <v>00000</v>
          </cell>
          <cell r="G419" t="str">
            <v>SO</v>
          </cell>
          <cell r="H419" t="str">
            <v>Staff - Bonus</v>
          </cell>
        </row>
        <row r="420">
          <cell r="A420" t="str">
            <v>0403-1090-0000-000-00000-SO</v>
          </cell>
          <cell r="B420" t="str">
            <v>0403</v>
          </cell>
          <cell r="C420" t="str">
            <v>1090</v>
          </cell>
          <cell r="D420" t="str">
            <v>0000</v>
          </cell>
          <cell r="E420" t="str">
            <v>000</v>
          </cell>
          <cell r="F420" t="str">
            <v>00000</v>
          </cell>
          <cell r="G420" t="str">
            <v>SO</v>
          </cell>
          <cell r="H420" t="str">
            <v>Staff Per Diems</v>
          </cell>
        </row>
        <row r="421">
          <cell r="A421" t="str">
            <v>0403-1090-0000-953-00000-SO</v>
          </cell>
          <cell r="B421" t="str">
            <v>0403</v>
          </cell>
          <cell r="C421" t="str">
            <v>1090</v>
          </cell>
          <cell r="D421" t="str">
            <v>0000</v>
          </cell>
          <cell r="E421" t="str">
            <v>953</v>
          </cell>
          <cell r="F421" t="str">
            <v>00000</v>
          </cell>
          <cell r="G421" t="str">
            <v>SO</v>
          </cell>
          <cell r="H421" t="str">
            <v>Staff Per Diems</v>
          </cell>
        </row>
        <row r="422">
          <cell r="A422" t="str">
            <v>0403-1090-0000-954-00000-SO</v>
          </cell>
          <cell r="B422" t="str">
            <v>0403</v>
          </cell>
          <cell r="C422" t="str">
            <v>1090</v>
          </cell>
          <cell r="D422" t="str">
            <v>0000</v>
          </cell>
          <cell r="E422" t="str">
            <v>954</v>
          </cell>
          <cell r="F422" t="str">
            <v>00000</v>
          </cell>
          <cell r="G422" t="str">
            <v>SO</v>
          </cell>
          <cell r="H422" t="str">
            <v>Staff Per Diems</v>
          </cell>
        </row>
        <row r="423">
          <cell r="A423" t="str">
            <v>0403-1290-0000-000-00000-SO</v>
          </cell>
          <cell r="B423" t="str">
            <v>0403</v>
          </cell>
          <cell r="C423" t="str">
            <v>1290</v>
          </cell>
          <cell r="D423" t="str">
            <v>0000</v>
          </cell>
          <cell r="E423" t="str">
            <v>000</v>
          </cell>
          <cell r="F423" t="str">
            <v>00000</v>
          </cell>
          <cell r="G423" t="str">
            <v>SO</v>
          </cell>
          <cell r="H423" t="str">
            <v>Staff - Per Diems</v>
          </cell>
        </row>
        <row r="424">
          <cell r="A424" t="str">
            <v>0403-1390-0000-000-00000-SO</v>
          </cell>
          <cell r="B424" t="str">
            <v>0403</v>
          </cell>
          <cell r="C424" t="str">
            <v>1390</v>
          </cell>
          <cell r="D424" t="str">
            <v>0000</v>
          </cell>
          <cell r="E424" t="str">
            <v>000</v>
          </cell>
          <cell r="F424" t="str">
            <v>00000</v>
          </cell>
          <cell r="G424" t="str">
            <v>SO</v>
          </cell>
          <cell r="H424" t="str">
            <v>Staff Per Diems</v>
          </cell>
        </row>
        <row r="425">
          <cell r="A425" t="str">
            <v>0403-2051-DEGD-000-00000-SO</v>
          </cell>
          <cell r="B425" t="str">
            <v>0403</v>
          </cell>
          <cell r="C425" t="str">
            <v>2051</v>
          </cell>
          <cell r="D425" t="str">
            <v>DEGD</v>
          </cell>
          <cell r="E425" t="str">
            <v>000</v>
          </cell>
          <cell r="F425" t="str">
            <v>00000</v>
          </cell>
          <cell r="G425" t="str">
            <v>SO</v>
          </cell>
          <cell r="H425" t="str">
            <v>Staff - Per Diems</v>
          </cell>
        </row>
        <row r="426">
          <cell r="A426" t="str">
            <v>0403-2051-DEGD-A10-00000-SO</v>
          </cell>
          <cell r="B426" t="str">
            <v>0403</v>
          </cell>
          <cell r="C426" t="str">
            <v>2051</v>
          </cell>
          <cell r="D426" t="str">
            <v>DEGD</v>
          </cell>
          <cell r="E426" t="str">
            <v>A10</v>
          </cell>
          <cell r="F426" t="str">
            <v>00000</v>
          </cell>
          <cell r="G426" t="str">
            <v>SO</v>
          </cell>
          <cell r="H426" t="str">
            <v>Staff - Per Diems</v>
          </cell>
        </row>
        <row r="427">
          <cell r="A427" t="str">
            <v>0403-2051-DEGD-A12-00000-SO</v>
          </cell>
          <cell r="B427" t="str">
            <v>0403</v>
          </cell>
          <cell r="C427" t="str">
            <v>2051</v>
          </cell>
          <cell r="D427" t="str">
            <v>DEGD</v>
          </cell>
          <cell r="E427" t="str">
            <v>A12</v>
          </cell>
          <cell r="F427" t="str">
            <v>00000</v>
          </cell>
          <cell r="G427" t="str">
            <v>SO</v>
          </cell>
          <cell r="H427" t="str">
            <v>Staff - Per Diems</v>
          </cell>
        </row>
        <row r="428">
          <cell r="A428" t="str">
            <v>0403-2051-DEGZ-000-00000-SO</v>
          </cell>
          <cell r="B428" t="str">
            <v>0403</v>
          </cell>
          <cell r="C428" t="str">
            <v>2051</v>
          </cell>
          <cell r="D428" t="str">
            <v>DEGZ</v>
          </cell>
          <cell r="E428" t="str">
            <v>000</v>
          </cell>
          <cell r="F428" t="str">
            <v>00000</v>
          </cell>
          <cell r="G428" t="str">
            <v>SO</v>
          </cell>
          <cell r="H428" t="str">
            <v>Staff - Per Diems</v>
          </cell>
        </row>
        <row r="429">
          <cell r="A429" t="str">
            <v>0403-2051-DEGZ-953-00000-SO</v>
          </cell>
          <cell r="B429" t="str">
            <v>0403</v>
          </cell>
          <cell r="C429" t="str">
            <v>2051</v>
          </cell>
          <cell r="D429" t="str">
            <v>DEGZ</v>
          </cell>
          <cell r="E429" t="str">
            <v>953</v>
          </cell>
          <cell r="F429" t="str">
            <v>00000</v>
          </cell>
          <cell r="G429" t="str">
            <v>SO</v>
          </cell>
          <cell r="H429" t="str">
            <v>Staff Per Diems</v>
          </cell>
        </row>
        <row r="430">
          <cell r="A430" t="str">
            <v>0403-2051-DEGZ-954-00000-SO</v>
          </cell>
          <cell r="B430" t="str">
            <v>0403</v>
          </cell>
          <cell r="C430" t="str">
            <v>2051</v>
          </cell>
          <cell r="D430" t="str">
            <v>DEGZ</v>
          </cell>
          <cell r="E430" t="str">
            <v>954</v>
          </cell>
          <cell r="F430" t="str">
            <v>00000</v>
          </cell>
          <cell r="G430" t="str">
            <v>SO</v>
          </cell>
          <cell r="H430" t="str">
            <v>Staff Per Diems</v>
          </cell>
        </row>
        <row r="431">
          <cell r="A431" t="str">
            <v>0403-2141-DHBP-000-00000-SO</v>
          </cell>
          <cell r="B431" t="str">
            <v>0403</v>
          </cell>
          <cell r="C431" t="str">
            <v>2141</v>
          </cell>
          <cell r="D431" t="str">
            <v>DHBP</v>
          </cell>
          <cell r="E431" t="str">
            <v>000</v>
          </cell>
          <cell r="F431" t="str">
            <v>00000</v>
          </cell>
          <cell r="G431" t="str">
            <v>SO</v>
          </cell>
          <cell r="H431" t="str">
            <v>Staff - Per Diems</v>
          </cell>
        </row>
        <row r="432">
          <cell r="A432" t="str">
            <v>0403-2141-DHBP-A10-00000-SO</v>
          </cell>
          <cell r="B432" t="str">
            <v>0403</v>
          </cell>
          <cell r="C432" t="str">
            <v>2141</v>
          </cell>
          <cell r="D432" t="str">
            <v>DHBP</v>
          </cell>
          <cell r="E432" t="str">
            <v>A10</v>
          </cell>
          <cell r="F432" t="str">
            <v>00000</v>
          </cell>
          <cell r="G432" t="str">
            <v>SO</v>
          </cell>
          <cell r="H432" t="str">
            <v>Staff - Per Diems</v>
          </cell>
        </row>
        <row r="433">
          <cell r="A433" t="str">
            <v>0403-2141-DHBP-A12-00000-SO</v>
          </cell>
          <cell r="B433" t="str">
            <v>0403</v>
          </cell>
          <cell r="C433" t="str">
            <v>2141</v>
          </cell>
          <cell r="D433" t="str">
            <v>DHBP</v>
          </cell>
          <cell r="E433" t="str">
            <v>A12</v>
          </cell>
          <cell r="F433" t="str">
            <v>00000</v>
          </cell>
          <cell r="G433" t="str">
            <v>SO</v>
          </cell>
          <cell r="H433" t="str">
            <v>Staff - Per Diems</v>
          </cell>
        </row>
        <row r="434">
          <cell r="A434" t="str">
            <v>0403-2141-DHBZ-000-00000-SO</v>
          </cell>
          <cell r="B434" t="str">
            <v>0403</v>
          </cell>
          <cell r="C434" t="str">
            <v>2141</v>
          </cell>
          <cell r="D434" t="str">
            <v>DHBZ</v>
          </cell>
          <cell r="E434" t="str">
            <v>000</v>
          </cell>
          <cell r="F434" t="str">
            <v>00000</v>
          </cell>
          <cell r="G434" t="str">
            <v>SO</v>
          </cell>
          <cell r="H434" t="str">
            <v>Staff - Per Diems</v>
          </cell>
        </row>
        <row r="435">
          <cell r="A435" t="str">
            <v>0403-2141-DHBZ-953-00000-SO</v>
          </cell>
          <cell r="B435" t="str">
            <v>0403</v>
          </cell>
          <cell r="C435" t="str">
            <v>2141</v>
          </cell>
          <cell r="D435" t="str">
            <v>DHBZ</v>
          </cell>
          <cell r="E435" t="str">
            <v>953</v>
          </cell>
          <cell r="F435" t="str">
            <v>00000</v>
          </cell>
          <cell r="G435" t="str">
            <v>SO</v>
          </cell>
          <cell r="H435" t="str">
            <v>Staff Per Diems</v>
          </cell>
        </row>
        <row r="436">
          <cell r="A436" t="str">
            <v>0403-2141-DHBZ-954-00000-SO</v>
          </cell>
          <cell r="B436" t="str">
            <v>0403</v>
          </cell>
          <cell r="C436" t="str">
            <v>2141</v>
          </cell>
          <cell r="D436" t="str">
            <v>DHBZ</v>
          </cell>
          <cell r="E436" t="str">
            <v>954</v>
          </cell>
          <cell r="F436" t="str">
            <v>00000</v>
          </cell>
          <cell r="G436" t="str">
            <v>SO</v>
          </cell>
          <cell r="H436" t="str">
            <v>Staff Per Diems</v>
          </cell>
        </row>
        <row r="437">
          <cell r="A437" t="str">
            <v>0403-2230-DLLD-000-00000-SO</v>
          </cell>
          <cell r="B437" t="str">
            <v>0403</v>
          </cell>
          <cell r="C437" t="str">
            <v>2230</v>
          </cell>
          <cell r="D437" t="str">
            <v>DLLD</v>
          </cell>
          <cell r="E437" t="str">
            <v>000</v>
          </cell>
          <cell r="F437" t="str">
            <v>00000</v>
          </cell>
          <cell r="G437" t="str">
            <v>SO</v>
          </cell>
          <cell r="H437" t="str">
            <v>Staff - Per Diems</v>
          </cell>
        </row>
        <row r="438">
          <cell r="A438" t="str">
            <v>0403-2230-DLLD-A10-00000-SO</v>
          </cell>
          <cell r="B438" t="str">
            <v>0403</v>
          </cell>
          <cell r="C438" t="str">
            <v>2230</v>
          </cell>
          <cell r="D438" t="str">
            <v>DLLD</v>
          </cell>
          <cell r="E438" t="str">
            <v>A10</v>
          </cell>
          <cell r="F438" t="str">
            <v>00000</v>
          </cell>
          <cell r="G438" t="str">
            <v>SO</v>
          </cell>
          <cell r="H438" t="str">
            <v>Staff - Per Diems</v>
          </cell>
        </row>
        <row r="439">
          <cell r="A439" t="str">
            <v>0403-2230-DLLD-A12-00000-SO</v>
          </cell>
          <cell r="B439" t="str">
            <v>0403</v>
          </cell>
          <cell r="C439" t="str">
            <v>2230</v>
          </cell>
          <cell r="D439" t="str">
            <v>DLLD</v>
          </cell>
          <cell r="E439" t="str">
            <v>A12</v>
          </cell>
          <cell r="F439" t="str">
            <v>00000</v>
          </cell>
          <cell r="G439" t="str">
            <v>SO</v>
          </cell>
          <cell r="H439" t="str">
            <v>Staff - Per Diems</v>
          </cell>
        </row>
        <row r="440">
          <cell r="A440" t="str">
            <v>0403-2230-DLLZ-000-00000-SO</v>
          </cell>
          <cell r="B440" t="str">
            <v>0403</v>
          </cell>
          <cell r="C440" t="str">
            <v>2230</v>
          </cell>
          <cell r="D440" t="str">
            <v>DLLZ</v>
          </cell>
          <cell r="E440" t="str">
            <v>000</v>
          </cell>
          <cell r="F440" t="str">
            <v>00000</v>
          </cell>
          <cell r="G440" t="str">
            <v>SO</v>
          </cell>
          <cell r="H440" t="str">
            <v>Staff - Per Diems</v>
          </cell>
        </row>
        <row r="441">
          <cell r="A441" t="str">
            <v>0403-2230-DLLZ-953-00000-SO</v>
          </cell>
          <cell r="B441" t="str">
            <v>0403</v>
          </cell>
          <cell r="C441" t="str">
            <v>2230</v>
          </cell>
          <cell r="D441" t="str">
            <v>DLLZ</v>
          </cell>
          <cell r="E441" t="str">
            <v>953</v>
          </cell>
          <cell r="F441" t="str">
            <v>00000</v>
          </cell>
          <cell r="G441" t="str">
            <v>SO</v>
          </cell>
          <cell r="H441" t="str">
            <v>Staff Per Diems</v>
          </cell>
        </row>
        <row r="442">
          <cell r="A442" t="str">
            <v>0403-2230-DLLZ-954-00000-SO</v>
          </cell>
          <cell r="B442" t="str">
            <v>0403</v>
          </cell>
          <cell r="C442" t="str">
            <v>2230</v>
          </cell>
          <cell r="D442" t="str">
            <v>DLLZ</v>
          </cell>
          <cell r="E442" t="str">
            <v>954</v>
          </cell>
          <cell r="F442" t="str">
            <v>00000</v>
          </cell>
          <cell r="G442" t="str">
            <v>SO</v>
          </cell>
          <cell r="H442" t="str">
            <v>Staff Per Diems</v>
          </cell>
        </row>
        <row r="443">
          <cell r="A443" t="str">
            <v>0403-2375-DEFP-000-00000-SO</v>
          </cell>
          <cell r="B443" t="str">
            <v>0403</v>
          </cell>
          <cell r="C443" t="str">
            <v>2375</v>
          </cell>
          <cell r="D443" t="str">
            <v>DEFP</v>
          </cell>
          <cell r="E443" t="str">
            <v>000</v>
          </cell>
          <cell r="F443" t="str">
            <v>00000</v>
          </cell>
          <cell r="G443" t="str">
            <v>SO</v>
          </cell>
          <cell r="H443" t="str">
            <v>Staff - Per Diems</v>
          </cell>
        </row>
        <row r="444">
          <cell r="A444" t="str">
            <v>0403-2375-DEFP-A10-00000-SO</v>
          </cell>
          <cell r="B444" t="str">
            <v>0403</v>
          </cell>
          <cell r="C444" t="str">
            <v>2375</v>
          </cell>
          <cell r="D444" t="str">
            <v>DEFP</v>
          </cell>
          <cell r="E444" t="str">
            <v>A10</v>
          </cell>
          <cell r="F444" t="str">
            <v>00000</v>
          </cell>
          <cell r="G444" t="str">
            <v>SO</v>
          </cell>
          <cell r="H444" t="str">
            <v>Staff - Per Diems</v>
          </cell>
        </row>
        <row r="445">
          <cell r="A445" t="str">
            <v>0403-2375-DEFZ-000-00000-SO</v>
          </cell>
          <cell r="B445" t="str">
            <v>0403</v>
          </cell>
          <cell r="C445" t="str">
            <v>2375</v>
          </cell>
          <cell r="D445" t="str">
            <v>DEFZ</v>
          </cell>
          <cell r="E445" t="str">
            <v>000</v>
          </cell>
          <cell r="F445" t="str">
            <v>00000</v>
          </cell>
          <cell r="G445" t="str">
            <v>SO</v>
          </cell>
          <cell r="H445" t="str">
            <v>Staff - Per Diems</v>
          </cell>
        </row>
        <row r="446">
          <cell r="A446" t="str">
            <v>0403-2375-DEFZ-953-00000-SO</v>
          </cell>
          <cell r="B446" t="str">
            <v>0403</v>
          </cell>
          <cell r="C446" t="str">
            <v>2375</v>
          </cell>
          <cell r="D446" t="str">
            <v>DEFZ</v>
          </cell>
          <cell r="E446" t="str">
            <v>953</v>
          </cell>
          <cell r="F446" t="str">
            <v>00000</v>
          </cell>
          <cell r="G446" t="str">
            <v>SO</v>
          </cell>
          <cell r="H446" t="str">
            <v>Staff Per Diems</v>
          </cell>
        </row>
        <row r="447">
          <cell r="A447" t="str">
            <v>0403-2375-DEFZ-954-00000-SO</v>
          </cell>
          <cell r="B447" t="str">
            <v>0403</v>
          </cell>
          <cell r="C447" t="str">
            <v>2375</v>
          </cell>
          <cell r="D447" t="str">
            <v>DEFZ</v>
          </cell>
          <cell r="E447" t="str">
            <v>954</v>
          </cell>
          <cell r="F447" t="str">
            <v>00000</v>
          </cell>
          <cell r="G447" t="str">
            <v>SO</v>
          </cell>
          <cell r="H447" t="str">
            <v>Staff Per Diems</v>
          </cell>
        </row>
        <row r="448">
          <cell r="A448" t="str">
            <v>0403-2460-DIIP-000-00000-SO</v>
          </cell>
          <cell r="B448" t="str">
            <v>0403</v>
          </cell>
          <cell r="C448" t="str">
            <v>2460</v>
          </cell>
          <cell r="D448" t="str">
            <v>DIIP</v>
          </cell>
          <cell r="E448" t="str">
            <v>000</v>
          </cell>
          <cell r="F448" t="str">
            <v>00000</v>
          </cell>
          <cell r="G448" t="str">
            <v>SO</v>
          </cell>
          <cell r="H448" t="str">
            <v>Staff - Per Diems</v>
          </cell>
        </row>
        <row r="449">
          <cell r="A449" t="str">
            <v>0403-2460-DIIP-A10-00000-SO</v>
          </cell>
          <cell r="B449" t="str">
            <v>0403</v>
          </cell>
          <cell r="C449" t="str">
            <v>2460</v>
          </cell>
          <cell r="D449" t="str">
            <v>DIIP</v>
          </cell>
          <cell r="E449" t="str">
            <v>A10</v>
          </cell>
          <cell r="F449" t="str">
            <v>00000</v>
          </cell>
          <cell r="G449" t="str">
            <v>SO</v>
          </cell>
          <cell r="H449" t="str">
            <v>Staff - Per Diems</v>
          </cell>
        </row>
        <row r="450">
          <cell r="A450" t="str">
            <v>0403-2460-DIIZ-000-00000-SO</v>
          </cell>
          <cell r="B450" t="str">
            <v>0403</v>
          </cell>
          <cell r="C450" t="str">
            <v>2460</v>
          </cell>
          <cell r="D450" t="str">
            <v>DIIZ</v>
          </cell>
          <cell r="E450" t="str">
            <v>000</v>
          </cell>
          <cell r="F450" t="str">
            <v>00000</v>
          </cell>
          <cell r="G450" t="str">
            <v>SO</v>
          </cell>
          <cell r="H450" t="str">
            <v>Staff - Per Diems</v>
          </cell>
        </row>
        <row r="451">
          <cell r="A451" t="str">
            <v>0403-2460-DIIZ-953-00000-SO</v>
          </cell>
          <cell r="B451" t="str">
            <v>0403</v>
          </cell>
          <cell r="C451" t="str">
            <v>2460</v>
          </cell>
          <cell r="D451" t="str">
            <v>DIIZ</v>
          </cell>
          <cell r="E451" t="str">
            <v>953</v>
          </cell>
          <cell r="F451" t="str">
            <v>00000</v>
          </cell>
          <cell r="G451" t="str">
            <v>SO</v>
          </cell>
          <cell r="H451" t="str">
            <v>Staff Per Diems</v>
          </cell>
        </row>
        <row r="452">
          <cell r="A452" t="str">
            <v>0403-2460-DIIZ-954-00000-SO</v>
          </cell>
          <cell r="B452" t="str">
            <v>0403</v>
          </cell>
          <cell r="C452" t="str">
            <v>2460</v>
          </cell>
          <cell r="D452" t="str">
            <v>DIIZ</v>
          </cell>
          <cell r="E452" t="str">
            <v>954</v>
          </cell>
          <cell r="F452" t="str">
            <v>00000</v>
          </cell>
          <cell r="G452" t="str">
            <v>SO</v>
          </cell>
          <cell r="H452" t="str">
            <v>Staff Per Diems</v>
          </cell>
        </row>
        <row r="453">
          <cell r="A453" t="str">
            <v>0403-2574-EGUP-000-00000-SO</v>
          </cell>
          <cell r="B453" t="str">
            <v>0403</v>
          </cell>
          <cell r="C453" t="str">
            <v>2574</v>
          </cell>
          <cell r="D453" t="str">
            <v>EGUP</v>
          </cell>
          <cell r="E453" t="str">
            <v>000</v>
          </cell>
          <cell r="F453" t="str">
            <v>00000</v>
          </cell>
          <cell r="G453" t="str">
            <v>SO</v>
          </cell>
          <cell r="H453" t="str">
            <v>Staff - Per Diems</v>
          </cell>
        </row>
        <row r="454">
          <cell r="A454" t="str">
            <v>0403-2574-EGUP-A10-00000-SO</v>
          </cell>
          <cell r="B454" t="str">
            <v>0403</v>
          </cell>
          <cell r="C454" t="str">
            <v>2574</v>
          </cell>
          <cell r="D454" t="str">
            <v>EGUP</v>
          </cell>
          <cell r="E454" t="str">
            <v>A10</v>
          </cell>
          <cell r="F454" t="str">
            <v>00000</v>
          </cell>
          <cell r="G454" t="str">
            <v>SO</v>
          </cell>
          <cell r="H454" t="str">
            <v>Staff - Per Diems</v>
          </cell>
        </row>
        <row r="455">
          <cell r="A455" t="str">
            <v>0403-2574-EGUP-A13-00000-SO</v>
          </cell>
          <cell r="B455" t="str">
            <v>0403</v>
          </cell>
          <cell r="C455" t="str">
            <v>2574</v>
          </cell>
          <cell r="D455" t="str">
            <v>EGUP</v>
          </cell>
          <cell r="E455" t="str">
            <v>A13</v>
          </cell>
          <cell r="F455" t="str">
            <v>00000</v>
          </cell>
          <cell r="G455" t="str">
            <v>SO</v>
          </cell>
          <cell r="H455" t="str">
            <v>Staff Per Diems</v>
          </cell>
        </row>
        <row r="456">
          <cell r="A456" t="str">
            <v>0403-2574-EGUZ-000-00000-SO</v>
          </cell>
          <cell r="B456" t="str">
            <v>0403</v>
          </cell>
          <cell r="C456" t="str">
            <v>2574</v>
          </cell>
          <cell r="D456" t="str">
            <v>EGUZ</v>
          </cell>
          <cell r="E456" t="str">
            <v>000</v>
          </cell>
          <cell r="F456" t="str">
            <v>00000</v>
          </cell>
          <cell r="G456" t="str">
            <v>SO</v>
          </cell>
          <cell r="H456" t="str">
            <v>Staff - Per Diems</v>
          </cell>
        </row>
        <row r="457">
          <cell r="A457" t="str">
            <v>0403-2574-EGUZ-953-00000-SO</v>
          </cell>
          <cell r="B457" t="str">
            <v>0403</v>
          </cell>
          <cell r="C457" t="str">
            <v>2574</v>
          </cell>
          <cell r="D457" t="str">
            <v>EGUZ</v>
          </cell>
          <cell r="E457" t="str">
            <v>953</v>
          </cell>
          <cell r="F457" t="str">
            <v>00000</v>
          </cell>
          <cell r="G457" t="str">
            <v>SO</v>
          </cell>
          <cell r="H457" t="str">
            <v>Staff Per Diems</v>
          </cell>
        </row>
        <row r="458">
          <cell r="A458" t="str">
            <v>0403-2574-EGUZ-954-00000-SO</v>
          </cell>
          <cell r="B458" t="str">
            <v>0403</v>
          </cell>
          <cell r="C458" t="str">
            <v>2574</v>
          </cell>
          <cell r="D458" t="str">
            <v>EGUZ</v>
          </cell>
          <cell r="E458" t="str">
            <v>954</v>
          </cell>
          <cell r="F458" t="str">
            <v>00000</v>
          </cell>
          <cell r="G458" t="str">
            <v>SO</v>
          </cell>
          <cell r="H458" t="str">
            <v>Staff Per Diems</v>
          </cell>
        </row>
        <row r="459">
          <cell r="A459" t="str">
            <v>0403-2576-EGTD-A10-00000-SO</v>
          </cell>
          <cell r="B459" t="str">
            <v>0403</v>
          </cell>
          <cell r="C459" t="str">
            <v>2576</v>
          </cell>
          <cell r="D459" t="str">
            <v>EGTD</v>
          </cell>
          <cell r="E459" t="str">
            <v>A10</v>
          </cell>
          <cell r="F459" t="str">
            <v>00000</v>
          </cell>
          <cell r="G459" t="str">
            <v>SO</v>
          </cell>
          <cell r="H459" t="str">
            <v>Staff - Per Diems</v>
          </cell>
        </row>
        <row r="460">
          <cell r="A460" t="str">
            <v>0403-2576-EGTD-A12-00000-SO</v>
          </cell>
          <cell r="B460" t="str">
            <v>0403</v>
          </cell>
          <cell r="C460" t="str">
            <v>2576</v>
          </cell>
          <cell r="D460" t="str">
            <v>EGTD</v>
          </cell>
          <cell r="E460" t="str">
            <v>A12</v>
          </cell>
          <cell r="F460" t="str">
            <v>00000</v>
          </cell>
          <cell r="G460" t="str">
            <v>SO</v>
          </cell>
          <cell r="H460" t="str">
            <v>Staff - Per Diems</v>
          </cell>
        </row>
        <row r="461">
          <cell r="A461" t="str">
            <v>0450-1090-0000-951-00000-SO</v>
          </cell>
          <cell r="B461" t="str">
            <v>0450</v>
          </cell>
          <cell r="C461" t="str">
            <v>1090</v>
          </cell>
          <cell r="D461" t="str">
            <v>0000</v>
          </cell>
          <cell r="E461" t="str">
            <v>951</v>
          </cell>
          <cell r="F461" t="str">
            <v>00000</v>
          </cell>
          <cell r="G461" t="str">
            <v>SO</v>
          </cell>
          <cell r="H461" t="str">
            <v>Staff Cessation Provision</v>
          </cell>
        </row>
        <row r="462">
          <cell r="A462" t="str">
            <v>0450-1090-0000-952-00000-SO</v>
          </cell>
          <cell r="B462" t="str">
            <v>0450</v>
          </cell>
          <cell r="C462" t="str">
            <v>1090</v>
          </cell>
          <cell r="D462" t="str">
            <v>0000</v>
          </cell>
          <cell r="E462" t="str">
            <v>952</v>
          </cell>
          <cell r="F462" t="str">
            <v>00000</v>
          </cell>
          <cell r="G462" t="str">
            <v>SO</v>
          </cell>
          <cell r="H462" t="str">
            <v>Staff Cessation Provision</v>
          </cell>
        </row>
        <row r="463">
          <cell r="A463" t="str">
            <v>0450-1090-0000-953-00000-SO</v>
          </cell>
          <cell r="B463" t="str">
            <v>0450</v>
          </cell>
          <cell r="C463" t="str">
            <v>1090</v>
          </cell>
          <cell r="D463" t="str">
            <v>0000</v>
          </cell>
          <cell r="E463" t="str">
            <v>953</v>
          </cell>
          <cell r="F463" t="str">
            <v>00000</v>
          </cell>
          <cell r="G463" t="str">
            <v>SO</v>
          </cell>
          <cell r="H463" t="str">
            <v>Staff Cessation Provision</v>
          </cell>
        </row>
        <row r="464">
          <cell r="A464" t="str">
            <v>0450-1090-0000-954-00000-SO</v>
          </cell>
          <cell r="B464" t="str">
            <v>0450</v>
          </cell>
          <cell r="C464" t="str">
            <v>1090</v>
          </cell>
          <cell r="D464" t="str">
            <v>0000</v>
          </cell>
          <cell r="E464" t="str">
            <v>954</v>
          </cell>
          <cell r="F464" t="str">
            <v>00000</v>
          </cell>
          <cell r="G464" t="str">
            <v>SO</v>
          </cell>
          <cell r="H464" t="str">
            <v>Staff Cessation Provision</v>
          </cell>
        </row>
        <row r="465">
          <cell r="A465" t="str">
            <v>0450-1290-0000-000-00000-SO</v>
          </cell>
          <cell r="B465" t="str">
            <v>0450</v>
          </cell>
          <cell r="C465" t="str">
            <v>1290</v>
          </cell>
          <cell r="D465" t="str">
            <v>0000</v>
          </cell>
          <cell r="E465" t="str">
            <v>000</v>
          </cell>
          <cell r="F465" t="str">
            <v>00000</v>
          </cell>
          <cell r="G465" t="str">
            <v>SO</v>
          </cell>
          <cell r="H465" t="str">
            <v>Staff - Cessation Provision</v>
          </cell>
        </row>
        <row r="466">
          <cell r="A466" t="str">
            <v>0450-1390-0000-000-00000-SO</v>
          </cell>
          <cell r="B466" t="str">
            <v>0450</v>
          </cell>
          <cell r="C466" t="str">
            <v>1390</v>
          </cell>
          <cell r="D466" t="str">
            <v>0000</v>
          </cell>
          <cell r="E466" t="str">
            <v>000</v>
          </cell>
          <cell r="F466" t="str">
            <v>00000</v>
          </cell>
          <cell r="G466" t="str">
            <v>SO</v>
          </cell>
          <cell r="H466" t="str">
            <v>Staff Cessation Provision</v>
          </cell>
        </row>
        <row r="467">
          <cell r="A467" t="str">
            <v>0450-2051-DEGD-000-00000-SO</v>
          </cell>
          <cell r="B467" t="str">
            <v>0450</v>
          </cell>
          <cell r="C467" t="str">
            <v>2051</v>
          </cell>
          <cell r="D467" t="str">
            <v>DEGD</v>
          </cell>
          <cell r="E467" t="str">
            <v>000</v>
          </cell>
          <cell r="F467" t="str">
            <v>00000</v>
          </cell>
          <cell r="G467" t="str">
            <v>SO</v>
          </cell>
          <cell r="H467" t="str">
            <v>Staff - Cessation Provision</v>
          </cell>
        </row>
        <row r="468">
          <cell r="A468" t="str">
            <v>0450-2051-DEGD-A12-00000-SO</v>
          </cell>
          <cell r="B468" t="str">
            <v>0450</v>
          </cell>
          <cell r="C468" t="str">
            <v>2051</v>
          </cell>
          <cell r="D468" t="str">
            <v>DEGD</v>
          </cell>
          <cell r="E468" t="str">
            <v>A12</v>
          </cell>
          <cell r="F468" t="str">
            <v>00000</v>
          </cell>
          <cell r="G468" t="str">
            <v>SO</v>
          </cell>
          <cell r="H468" t="str">
            <v>Staff - Cessation Provision</v>
          </cell>
        </row>
        <row r="469">
          <cell r="A469" t="str">
            <v>0450-2051-DEGD-N51-00000-SO</v>
          </cell>
          <cell r="B469" t="str">
            <v>0450</v>
          </cell>
          <cell r="C469" t="str">
            <v>2051</v>
          </cell>
          <cell r="D469" t="str">
            <v>DEGD</v>
          </cell>
          <cell r="E469" t="str">
            <v>N51</v>
          </cell>
          <cell r="F469" t="str">
            <v>00000</v>
          </cell>
          <cell r="G469" t="str">
            <v>SO</v>
          </cell>
          <cell r="H469" t="str">
            <v>Staff Cessation Provision</v>
          </cell>
        </row>
        <row r="470">
          <cell r="A470" t="str">
            <v>0450-2051-DEGD-N52-00000-SO</v>
          </cell>
          <cell r="B470" t="str">
            <v>0450</v>
          </cell>
          <cell r="C470" t="str">
            <v>2051</v>
          </cell>
          <cell r="D470" t="str">
            <v>DEGD</v>
          </cell>
          <cell r="E470" t="str">
            <v>N52</v>
          </cell>
          <cell r="F470" t="str">
            <v>00000</v>
          </cell>
          <cell r="G470" t="str">
            <v>SO</v>
          </cell>
          <cell r="H470" t="str">
            <v>Staff Cessation Provision</v>
          </cell>
        </row>
        <row r="471">
          <cell r="A471" t="str">
            <v>0450-2051-DEGD-N53-00000-SO</v>
          </cell>
          <cell r="B471" t="str">
            <v>0450</v>
          </cell>
          <cell r="C471" t="str">
            <v>2051</v>
          </cell>
          <cell r="D471" t="str">
            <v>DEGD</v>
          </cell>
          <cell r="E471" t="str">
            <v>N53</v>
          </cell>
          <cell r="F471" t="str">
            <v>00000</v>
          </cell>
          <cell r="G471" t="str">
            <v>SO</v>
          </cell>
          <cell r="H471" t="str">
            <v>Staff Cessation Provision</v>
          </cell>
        </row>
        <row r="472">
          <cell r="A472" t="str">
            <v>0450-2051-DEGZ-000-00000-SO</v>
          </cell>
          <cell r="B472" t="str">
            <v>0450</v>
          </cell>
          <cell r="C472" t="str">
            <v>2051</v>
          </cell>
          <cell r="D472" t="str">
            <v>DEGZ</v>
          </cell>
          <cell r="E472" t="str">
            <v>000</v>
          </cell>
          <cell r="F472" t="str">
            <v>00000</v>
          </cell>
          <cell r="G472" t="str">
            <v>SO</v>
          </cell>
          <cell r="H472" t="str">
            <v>Staff - Cessation Provision</v>
          </cell>
        </row>
        <row r="473">
          <cell r="A473" t="str">
            <v>0450-2051-DEGZ-951-00000-SO</v>
          </cell>
          <cell r="B473" t="str">
            <v>0450</v>
          </cell>
          <cell r="C473" t="str">
            <v>2051</v>
          </cell>
          <cell r="D473" t="str">
            <v>DEGZ</v>
          </cell>
          <cell r="E473" t="str">
            <v>951</v>
          </cell>
          <cell r="F473" t="str">
            <v>00000</v>
          </cell>
          <cell r="G473" t="str">
            <v>SO</v>
          </cell>
          <cell r="H473" t="str">
            <v>Staff Cessation Provision</v>
          </cell>
        </row>
        <row r="474">
          <cell r="A474" t="str">
            <v>0450-2051-DEGZ-952-00000-SO</v>
          </cell>
          <cell r="B474" t="str">
            <v>0450</v>
          </cell>
          <cell r="C474" t="str">
            <v>2051</v>
          </cell>
          <cell r="D474" t="str">
            <v>DEGZ</v>
          </cell>
          <cell r="E474" t="str">
            <v>952</v>
          </cell>
          <cell r="F474" t="str">
            <v>00000</v>
          </cell>
          <cell r="G474" t="str">
            <v>SO</v>
          </cell>
          <cell r="H474" t="str">
            <v>Staff Cessation Provision</v>
          </cell>
        </row>
        <row r="475">
          <cell r="A475" t="str">
            <v>0450-2051-DEGZ-953-00000-SO</v>
          </cell>
          <cell r="B475" t="str">
            <v>0450</v>
          </cell>
          <cell r="C475" t="str">
            <v>2051</v>
          </cell>
          <cell r="D475" t="str">
            <v>DEGZ</v>
          </cell>
          <cell r="E475" t="str">
            <v>953</v>
          </cell>
          <cell r="F475" t="str">
            <v>00000</v>
          </cell>
          <cell r="G475" t="str">
            <v>SO</v>
          </cell>
          <cell r="H475" t="str">
            <v>Staff Cessation Provision</v>
          </cell>
        </row>
        <row r="476">
          <cell r="A476" t="str">
            <v>0450-2051-DEGZ-954-00000-SO</v>
          </cell>
          <cell r="B476" t="str">
            <v>0450</v>
          </cell>
          <cell r="C476" t="str">
            <v>2051</v>
          </cell>
          <cell r="D476" t="str">
            <v>DEGZ</v>
          </cell>
          <cell r="E476" t="str">
            <v>954</v>
          </cell>
          <cell r="F476" t="str">
            <v>00000</v>
          </cell>
          <cell r="G476" t="str">
            <v>SO</v>
          </cell>
          <cell r="H476" t="str">
            <v>Staff Cessation Provision</v>
          </cell>
        </row>
        <row r="477">
          <cell r="A477" t="str">
            <v>0450-2141-DHBP-000-00000-SO</v>
          </cell>
          <cell r="B477" t="str">
            <v>0450</v>
          </cell>
          <cell r="C477" t="str">
            <v>2141</v>
          </cell>
          <cell r="D477" t="str">
            <v>DHBP</v>
          </cell>
          <cell r="E477" t="str">
            <v>000</v>
          </cell>
          <cell r="F477" t="str">
            <v>00000</v>
          </cell>
          <cell r="G477" t="str">
            <v>SO</v>
          </cell>
          <cell r="H477" t="str">
            <v>Staff - Cessation Provision</v>
          </cell>
        </row>
        <row r="478">
          <cell r="A478" t="str">
            <v>0450-2141-DHBP-A12-00000-SO</v>
          </cell>
          <cell r="B478" t="str">
            <v>0450</v>
          </cell>
          <cell r="C478" t="str">
            <v>2141</v>
          </cell>
          <cell r="D478" t="str">
            <v>DHBP</v>
          </cell>
          <cell r="E478" t="str">
            <v>A12</v>
          </cell>
          <cell r="F478" t="str">
            <v>00000</v>
          </cell>
          <cell r="G478" t="str">
            <v>SO</v>
          </cell>
          <cell r="H478" t="str">
            <v>Staff - Cessation Provision</v>
          </cell>
        </row>
        <row r="479">
          <cell r="A479" t="str">
            <v>0450-2141-DHBP-N51-00000-SO</v>
          </cell>
          <cell r="B479" t="str">
            <v>0450</v>
          </cell>
          <cell r="C479" t="str">
            <v>2141</v>
          </cell>
          <cell r="D479" t="str">
            <v>DHBP</v>
          </cell>
          <cell r="E479" t="str">
            <v>N51</v>
          </cell>
          <cell r="F479" t="str">
            <v>00000</v>
          </cell>
          <cell r="G479" t="str">
            <v>SO</v>
          </cell>
          <cell r="H479" t="str">
            <v>Staff Cessation Provision</v>
          </cell>
        </row>
        <row r="480">
          <cell r="A480" t="str">
            <v>0450-2141-DHBP-N52-00000-SO</v>
          </cell>
          <cell r="B480" t="str">
            <v>0450</v>
          </cell>
          <cell r="C480" t="str">
            <v>2141</v>
          </cell>
          <cell r="D480" t="str">
            <v>DHBP</v>
          </cell>
          <cell r="E480" t="str">
            <v>N52</v>
          </cell>
          <cell r="F480" t="str">
            <v>00000</v>
          </cell>
          <cell r="G480" t="str">
            <v>SO</v>
          </cell>
          <cell r="H480" t="str">
            <v>Staff Cessation Provision</v>
          </cell>
        </row>
        <row r="481">
          <cell r="A481" t="str">
            <v>0450-2141-DHBP-N53-00000-SO</v>
          </cell>
          <cell r="B481" t="str">
            <v>0450</v>
          </cell>
          <cell r="C481" t="str">
            <v>2141</v>
          </cell>
          <cell r="D481" t="str">
            <v>DHBP</v>
          </cell>
          <cell r="E481" t="str">
            <v>N53</v>
          </cell>
          <cell r="F481" t="str">
            <v>00000</v>
          </cell>
          <cell r="G481" t="str">
            <v>SO</v>
          </cell>
          <cell r="H481" t="str">
            <v>Staff Cessation Provision</v>
          </cell>
        </row>
        <row r="482">
          <cell r="A482" t="str">
            <v>0450-2141-DHBZ-000-00000-SO</v>
          </cell>
          <cell r="B482" t="str">
            <v>0450</v>
          </cell>
          <cell r="C482" t="str">
            <v>2141</v>
          </cell>
          <cell r="D482" t="str">
            <v>DHBZ</v>
          </cell>
          <cell r="E482" t="str">
            <v>000</v>
          </cell>
          <cell r="F482" t="str">
            <v>00000</v>
          </cell>
          <cell r="G482" t="str">
            <v>SO</v>
          </cell>
          <cell r="H482" t="str">
            <v>Staff - Cessation Provision</v>
          </cell>
        </row>
        <row r="483">
          <cell r="A483" t="str">
            <v>0450-2141-DHBZ-951-00000-SO</v>
          </cell>
          <cell r="B483" t="str">
            <v>0450</v>
          </cell>
          <cell r="C483" t="str">
            <v>2141</v>
          </cell>
          <cell r="D483" t="str">
            <v>DHBZ</v>
          </cell>
          <cell r="E483" t="str">
            <v>951</v>
          </cell>
          <cell r="F483" t="str">
            <v>00000</v>
          </cell>
          <cell r="G483" t="str">
            <v>SO</v>
          </cell>
          <cell r="H483" t="str">
            <v>Staff Cessation Provision</v>
          </cell>
        </row>
        <row r="484">
          <cell r="A484" t="str">
            <v>0450-2141-DHBZ-952-00000-SO</v>
          </cell>
          <cell r="B484" t="str">
            <v>0450</v>
          </cell>
          <cell r="C484" t="str">
            <v>2141</v>
          </cell>
          <cell r="D484" t="str">
            <v>DHBZ</v>
          </cell>
          <cell r="E484" t="str">
            <v>952</v>
          </cell>
          <cell r="F484" t="str">
            <v>00000</v>
          </cell>
          <cell r="G484" t="str">
            <v>SO</v>
          </cell>
          <cell r="H484" t="str">
            <v>Staff Cessation Provision</v>
          </cell>
        </row>
        <row r="485">
          <cell r="A485" t="str">
            <v>0450-2141-DHBZ-953-00000-SO</v>
          </cell>
          <cell r="B485" t="str">
            <v>0450</v>
          </cell>
          <cell r="C485" t="str">
            <v>2141</v>
          </cell>
          <cell r="D485" t="str">
            <v>DHBZ</v>
          </cell>
          <cell r="E485" t="str">
            <v>953</v>
          </cell>
          <cell r="F485" t="str">
            <v>00000</v>
          </cell>
          <cell r="G485" t="str">
            <v>SO</v>
          </cell>
          <cell r="H485" t="str">
            <v>Staff Cessation Provision</v>
          </cell>
        </row>
        <row r="486">
          <cell r="A486" t="str">
            <v>0450-2141-DHBZ-954-00000-SO</v>
          </cell>
          <cell r="B486" t="str">
            <v>0450</v>
          </cell>
          <cell r="C486" t="str">
            <v>2141</v>
          </cell>
          <cell r="D486" t="str">
            <v>DHBZ</v>
          </cell>
          <cell r="E486" t="str">
            <v>954</v>
          </cell>
          <cell r="F486" t="str">
            <v>00000</v>
          </cell>
          <cell r="G486" t="str">
            <v>SO</v>
          </cell>
          <cell r="H486" t="str">
            <v>Staff Cessation Provision</v>
          </cell>
        </row>
        <row r="487">
          <cell r="A487" t="str">
            <v>0450-2230-DLLD-000-00000-SO</v>
          </cell>
          <cell r="B487" t="str">
            <v>0450</v>
          </cell>
          <cell r="C487" t="str">
            <v>2230</v>
          </cell>
          <cell r="D487" t="str">
            <v>DLLD</v>
          </cell>
          <cell r="E487" t="str">
            <v>000</v>
          </cell>
          <cell r="F487" t="str">
            <v>00000</v>
          </cell>
          <cell r="G487" t="str">
            <v>SO</v>
          </cell>
          <cell r="H487" t="str">
            <v>Staff - Cessation Provision</v>
          </cell>
        </row>
        <row r="488">
          <cell r="A488" t="str">
            <v>0450-2230-DLLD-A12-00000-SO</v>
          </cell>
          <cell r="B488" t="str">
            <v>0450</v>
          </cell>
          <cell r="C488" t="str">
            <v>2230</v>
          </cell>
          <cell r="D488" t="str">
            <v>DLLD</v>
          </cell>
          <cell r="E488" t="str">
            <v>A12</v>
          </cell>
          <cell r="F488" t="str">
            <v>00000</v>
          </cell>
          <cell r="G488" t="str">
            <v>SO</v>
          </cell>
          <cell r="H488" t="str">
            <v>Staff - Cessation Provision</v>
          </cell>
        </row>
        <row r="489">
          <cell r="A489" t="str">
            <v>0450-2230-DLLD-N51-00000-SO</v>
          </cell>
          <cell r="B489" t="str">
            <v>0450</v>
          </cell>
          <cell r="C489" t="str">
            <v>2230</v>
          </cell>
          <cell r="D489" t="str">
            <v>DLLD</v>
          </cell>
          <cell r="E489" t="str">
            <v>N51</v>
          </cell>
          <cell r="F489" t="str">
            <v>00000</v>
          </cell>
          <cell r="G489" t="str">
            <v>SO</v>
          </cell>
          <cell r="H489" t="str">
            <v>Staff Cessation Provision</v>
          </cell>
        </row>
        <row r="490">
          <cell r="A490" t="str">
            <v>0450-2230-DLLD-N52-00000-SO</v>
          </cell>
          <cell r="B490" t="str">
            <v>0450</v>
          </cell>
          <cell r="C490" t="str">
            <v>2230</v>
          </cell>
          <cell r="D490" t="str">
            <v>DLLD</v>
          </cell>
          <cell r="E490" t="str">
            <v>N52</v>
          </cell>
          <cell r="F490" t="str">
            <v>00000</v>
          </cell>
          <cell r="G490" t="str">
            <v>SO</v>
          </cell>
          <cell r="H490" t="str">
            <v>Staff Cessation Provision</v>
          </cell>
        </row>
        <row r="491">
          <cell r="A491" t="str">
            <v>0450-2230-DLLD-N53-00000-SO</v>
          </cell>
          <cell r="B491" t="str">
            <v>0450</v>
          </cell>
          <cell r="C491" t="str">
            <v>2230</v>
          </cell>
          <cell r="D491" t="str">
            <v>DLLD</v>
          </cell>
          <cell r="E491" t="str">
            <v>N53</v>
          </cell>
          <cell r="F491" t="str">
            <v>00000</v>
          </cell>
          <cell r="G491" t="str">
            <v>SO</v>
          </cell>
          <cell r="H491" t="str">
            <v>Staff Cessation Provision</v>
          </cell>
        </row>
        <row r="492">
          <cell r="A492" t="str">
            <v>0450-2230-DLLZ-000-00000-SO</v>
          </cell>
          <cell r="B492" t="str">
            <v>0450</v>
          </cell>
          <cell r="C492" t="str">
            <v>2230</v>
          </cell>
          <cell r="D492" t="str">
            <v>DLLZ</v>
          </cell>
          <cell r="E492" t="str">
            <v>000</v>
          </cell>
          <cell r="F492" t="str">
            <v>00000</v>
          </cell>
          <cell r="G492" t="str">
            <v>SO</v>
          </cell>
          <cell r="H492" t="str">
            <v>Staff - Cessation Provision</v>
          </cell>
        </row>
        <row r="493">
          <cell r="A493" t="str">
            <v>0450-2230-DLLZ-951-00000-SO</v>
          </cell>
          <cell r="B493" t="str">
            <v>0450</v>
          </cell>
          <cell r="C493" t="str">
            <v>2230</v>
          </cell>
          <cell r="D493" t="str">
            <v>DLLZ</v>
          </cell>
          <cell r="E493" t="str">
            <v>951</v>
          </cell>
          <cell r="F493" t="str">
            <v>00000</v>
          </cell>
          <cell r="G493" t="str">
            <v>SO</v>
          </cell>
          <cell r="H493" t="str">
            <v>Staff Cessation Provision</v>
          </cell>
        </row>
        <row r="494">
          <cell r="A494" t="str">
            <v>0450-2230-DLLZ-952-00000-SO</v>
          </cell>
          <cell r="B494" t="str">
            <v>0450</v>
          </cell>
          <cell r="C494" t="str">
            <v>2230</v>
          </cell>
          <cell r="D494" t="str">
            <v>DLLZ</v>
          </cell>
          <cell r="E494" t="str">
            <v>952</v>
          </cell>
          <cell r="F494" t="str">
            <v>00000</v>
          </cell>
          <cell r="G494" t="str">
            <v>SO</v>
          </cell>
          <cell r="H494" t="str">
            <v>Staff Cessation Provision</v>
          </cell>
        </row>
        <row r="495">
          <cell r="A495" t="str">
            <v>0450-2230-DLLZ-953-00000-SO</v>
          </cell>
          <cell r="B495" t="str">
            <v>0450</v>
          </cell>
          <cell r="C495" t="str">
            <v>2230</v>
          </cell>
          <cell r="D495" t="str">
            <v>DLLZ</v>
          </cell>
          <cell r="E495" t="str">
            <v>953</v>
          </cell>
          <cell r="F495" t="str">
            <v>00000</v>
          </cell>
          <cell r="G495" t="str">
            <v>SO</v>
          </cell>
          <cell r="H495" t="str">
            <v>Staff Cessation Provision</v>
          </cell>
        </row>
        <row r="496">
          <cell r="A496" t="str">
            <v>0450-2230-DLLZ-954-00000-SO</v>
          </cell>
          <cell r="B496" t="str">
            <v>0450</v>
          </cell>
          <cell r="C496" t="str">
            <v>2230</v>
          </cell>
          <cell r="D496" t="str">
            <v>DLLZ</v>
          </cell>
          <cell r="E496" t="str">
            <v>954</v>
          </cell>
          <cell r="F496" t="str">
            <v>00000</v>
          </cell>
          <cell r="G496" t="str">
            <v>SO</v>
          </cell>
          <cell r="H496" t="str">
            <v>Staff Cessation Provision</v>
          </cell>
        </row>
        <row r="497">
          <cell r="A497" t="str">
            <v>0450-2375-DEFP-000-00000-SO</v>
          </cell>
          <cell r="B497" t="str">
            <v>0450</v>
          </cell>
          <cell r="C497" t="str">
            <v>2375</v>
          </cell>
          <cell r="D497" t="str">
            <v>DEFP</v>
          </cell>
          <cell r="E497" t="str">
            <v>000</v>
          </cell>
          <cell r="F497" t="str">
            <v>00000</v>
          </cell>
          <cell r="G497" t="str">
            <v>SO</v>
          </cell>
          <cell r="H497" t="str">
            <v>Staff - Cessation Provision</v>
          </cell>
        </row>
        <row r="498">
          <cell r="A498" t="str">
            <v>0450-2375-DEFP-N51-00000-SO</v>
          </cell>
          <cell r="B498" t="str">
            <v>0450</v>
          </cell>
          <cell r="C498" t="str">
            <v>2375</v>
          </cell>
          <cell r="D498" t="str">
            <v>DEFP</v>
          </cell>
          <cell r="E498" t="str">
            <v>N51</v>
          </cell>
          <cell r="F498" t="str">
            <v>00000</v>
          </cell>
          <cell r="G498" t="str">
            <v>SO</v>
          </cell>
          <cell r="H498" t="str">
            <v>Staff Cessation Provision</v>
          </cell>
        </row>
        <row r="499">
          <cell r="A499" t="str">
            <v>0450-2375-DEFP-N52-00000-SO</v>
          </cell>
          <cell r="B499" t="str">
            <v>0450</v>
          </cell>
          <cell r="C499" t="str">
            <v>2375</v>
          </cell>
          <cell r="D499" t="str">
            <v>DEFP</v>
          </cell>
          <cell r="E499" t="str">
            <v>N52</v>
          </cell>
          <cell r="F499" t="str">
            <v>00000</v>
          </cell>
          <cell r="G499" t="str">
            <v>SO</v>
          </cell>
          <cell r="H499" t="str">
            <v>Staff Cessation Provision</v>
          </cell>
        </row>
        <row r="500">
          <cell r="A500" t="str">
            <v>0450-2375-DEFP-N53-00000-SO</v>
          </cell>
          <cell r="B500" t="str">
            <v>0450</v>
          </cell>
          <cell r="C500" t="str">
            <v>2375</v>
          </cell>
          <cell r="D500" t="str">
            <v>DEFP</v>
          </cell>
          <cell r="E500" t="str">
            <v>N53</v>
          </cell>
          <cell r="F500" t="str">
            <v>00000</v>
          </cell>
          <cell r="G500" t="str">
            <v>SO</v>
          </cell>
          <cell r="H500" t="str">
            <v>Staff Cessation Provision</v>
          </cell>
        </row>
        <row r="501">
          <cell r="A501" t="str">
            <v>0450-2375-DEFZ-000-00000-SO</v>
          </cell>
          <cell r="B501" t="str">
            <v>0450</v>
          </cell>
          <cell r="C501" t="str">
            <v>2375</v>
          </cell>
          <cell r="D501" t="str">
            <v>DEFZ</v>
          </cell>
          <cell r="E501" t="str">
            <v>000</v>
          </cell>
          <cell r="F501" t="str">
            <v>00000</v>
          </cell>
          <cell r="G501" t="str">
            <v>SO</v>
          </cell>
          <cell r="H501" t="str">
            <v>Staff - Cessation Provision</v>
          </cell>
        </row>
        <row r="502">
          <cell r="A502" t="str">
            <v>0450-2375-DEFZ-951-00000-SO</v>
          </cell>
          <cell r="B502" t="str">
            <v>0450</v>
          </cell>
          <cell r="C502" t="str">
            <v>2375</v>
          </cell>
          <cell r="D502" t="str">
            <v>DEFZ</v>
          </cell>
          <cell r="E502" t="str">
            <v>951</v>
          </cell>
          <cell r="F502" t="str">
            <v>00000</v>
          </cell>
          <cell r="G502" t="str">
            <v>SO</v>
          </cell>
          <cell r="H502" t="str">
            <v>Staff Cessation Provision</v>
          </cell>
        </row>
        <row r="503">
          <cell r="A503" t="str">
            <v>0450-2375-DEFZ-952-00000-SO</v>
          </cell>
          <cell r="B503" t="str">
            <v>0450</v>
          </cell>
          <cell r="C503" t="str">
            <v>2375</v>
          </cell>
          <cell r="D503" t="str">
            <v>DEFZ</v>
          </cell>
          <cell r="E503" t="str">
            <v>952</v>
          </cell>
          <cell r="F503" t="str">
            <v>00000</v>
          </cell>
          <cell r="G503" t="str">
            <v>SO</v>
          </cell>
          <cell r="H503" t="str">
            <v>Staff Cessation Provision</v>
          </cell>
        </row>
        <row r="504">
          <cell r="A504" t="str">
            <v>0450-2375-DEFZ-953-00000-SO</v>
          </cell>
          <cell r="B504" t="str">
            <v>0450</v>
          </cell>
          <cell r="C504" t="str">
            <v>2375</v>
          </cell>
          <cell r="D504" t="str">
            <v>DEFZ</v>
          </cell>
          <cell r="E504" t="str">
            <v>953</v>
          </cell>
          <cell r="F504" t="str">
            <v>00000</v>
          </cell>
          <cell r="G504" t="str">
            <v>SO</v>
          </cell>
          <cell r="H504" t="str">
            <v>Staff Cessation Provision</v>
          </cell>
        </row>
        <row r="505">
          <cell r="A505" t="str">
            <v>0450-2375-DEFZ-954-00000-SO</v>
          </cell>
          <cell r="B505" t="str">
            <v>0450</v>
          </cell>
          <cell r="C505" t="str">
            <v>2375</v>
          </cell>
          <cell r="D505" t="str">
            <v>DEFZ</v>
          </cell>
          <cell r="E505" t="str">
            <v>954</v>
          </cell>
          <cell r="F505" t="str">
            <v>00000</v>
          </cell>
          <cell r="G505" t="str">
            <v>SO</v>
          </cell>
          <cell r="H505" t="str">
            <v>Staff Cessation Provision</v>
          </cell>
        </row>
        <row r="506">
          <cell r="A506" t="str">
            <v>0450-2460-DIIP-000-00000-SO</v>
          </cell>
          <cell r="B506" t="str">
            <v>0450</v>
          </cell>
          <cell r="C506" t="str">
            <v>2460</v>
          </cell>
          <cell r="D506" t="str">
            <v>DIIP</v>
          </cell>
          <cell r="E506" t="str">
            <v>000</v>
          </cell>
          <cell r="F506" t="str">
            <v>00000</v>
          </cell>
          <cell r="G506" t="str">
            <v>SO</v>
          </cell>
          <cell r="H506" t="str">
            <v>Staff - Cessation Provision</v>
          </cell>
        </row>
        <row r="507">
          <cell r="A507" t="str">
            <v>0450-2460-DIIP-N51-00000-SO</v>
          </cell>
          <cell r="B507" t="str">
            <v>0450</v>
          </cell>
          <cell r="C507" t="str">
            <v>2460</v>
          </cell>
          <cell r="D507" t="str">
            <v>DIIP</v>
          </cell>
          <cell r="E507" t="str">
            <v>N51</v>
          </cell>
          <cell r="F507" t="str">
            <v>00000</v>
          </cell>
          <cell r="G507" t="str">
            <v>SO</v>
          </cell>
          <cell r="H507" t="str">
            <v>Staff Cessation Provision</v>
          </cell>
        </row>
        <row r="508">
          <cell r="A508" t="str">
            <v>0450-2460-DIIP-N52-00000-SO</v>
          </cell>
          <cell r="B508" t="str">
            <v>0450</v>
          </cell>
          <cell r="C508" t="str">
            <v>2460</v>
          </cell>
          <cell r="D508" t="str">
            <v>DIIP</v>
          </cell>
          <cell r="E508" t="str">
            <v>N52</v>
          </cell>
          <cell r="F508" t="str">
            <v>00000</v>
          </cell>
          <cell r="G508" t="str">
            <v>SO</v>
          </cell>
          <cell r="H508" t="str">
            <v>Staff Cessation Provision</v>
          </cell>
        </row>
        <row r="509">
          <cell r="A509" t="str">
            <v>0450-2460-DIIP-N53-00000-SO</v>
          </cell>
          <cell r="B509" t="str">
            <v>0450</v>
          </cell>
          <cell r="C509" t="str">
            <v>2460</v>
          </cell>
          <cell r="D509" t="str">
            <v>DIIP</v>
          </cell>
          <cell r="E509" t="str">
            <v>N53</v>
          </cell>
          <cell r="F509" t="str">
            <v>00000</v>
          </cell>
          <cell r="G509" t="str">
            <v>SO</v>
          </cell>
          <cell r="H509" t="str">
            <v>Staff Cessation Provision</v>
          </cell>
        </row>
        <row r="510">
          <cell r="A510" t="str">
            <v>0450-2460-DIIZ-000-00000-SO</v>
          </cell>
          <cell r="B510" t="str">
            <v>0450</v>
          </cell>
          <cell r="C510" t="str">
            <v>2460</v>
          </cell>
          <cell r="D510" t="str">
            <v>DIIZ</v>
          </cell>
          <cell r="E510" t="str">
            <v>000</v>
          </cell>
          <cell r="F510" t="str">
            <v>00000</v>
          </cell>
          <cell r="G510" t="str">
            <v>SO</v>
          </cell>
          <cell r="H510" t="str">
            <v>Staff - Cessation Provision</v>
          </cell>
        </row>
        <row r="511">
          <cell r="A511" t="str">
            <v>0450-2460-DIIZ-951-00000-SO</v>
          </cell>
          <cell r="B511" t="str">
            <v>0450</v>
          </cell>
          <cell r="C511" t="str">
            <v>2460</v>
          </cell>
          <cell r="D511" t="str">
            <v>DIIZ</v>
          </cell>
          <cell r="E511" t="str">
            <v>951</v>
          </cell>
          <cell r="F511" t="str">
            <v>00000</v>
          </cell>
          <cell r="G511" t="str">
            <v>SO</v>
          </cell>
          <cell r="H511" t="str">
            <v>Staff Cessation Provision</v>
          </cell>
        </row>
        <row r="512">
          <cell r="A512" t="str">
            <v>0450-2460-DIIZ-952-00000-SO</v>
          </cell>
          <cell r="B512" t="str">
            <v>0450</v>
          </cell>
          <cell r="C512" t="str">
            <v>2460</v>
          </cell>
          <cell r="D512" t="str">
            <v>DIIZ</v>
          </cell>
          <cell r="E512" t="str">
            <v>952</v>
          </cell>
          <cell r="F512" t="str">
            <v>00000</v>
          </cell>
          <cell r="G512" t="str">
            <v>SO</v>
          </cell>
          <cell r="H512" t="str">
            <v>Staff Cessation Provision</v>
          </cell>
        </row>
        <row r="513">
          <cell r="A513" t="str">
            <v>0450-2460-DIIZ-953-00000-SO</v>
          </cell>
          <cell r="B513" t="str">
            <v>0450</v>
          </cell>
          <cell r="C513" t="str">
            <v>2460</v>
          </cell>
          <cell r="D513" t="str">
            <v>DIIZ</v>
          </cell>
          <cell r="E513" t="str">
            <v>953</v>
          </cell>
          <cell r="F513" t="str">
            <v>00000</v>
          </cell>
          <cell r="G513" t="str">
            <v>SO</v>
          </cell>
          <cell r="H513" t="str">
            <v>Staff Cessation Provision</v>
          </cell>
        </row>
        <row r="514">
          <cell r="A514" t="str">
            <v>0450-2460-DIIZ-954-00000-SO</v>
          </cell>
          <cell r="B514" t="str">
            <v>0450</v>
          </cell>
          <cell r="C514" t="str">
            <v>2460</v>
          </cell>
          <cell r="D514" t="str">
            <v>DIIZ</v>
          </cell>
          <cell r="E514" t="str">
            <v>954</v>
          </cell>
          <cell r="F514" t="str">
            <v>00000</v>
          </cell>
          <cell r="G514" t="str">
            <v>SO</v>
          </cell>
          <cell r="H514" t="str">
            <v>Staff Cessation Provision</v>
          </cell>
        </row>
        <row r="515">
          <cell r="A515" t="str">
            <v>0450-2574-EGUP-000-00000-SO</v>
          </cell>
          <cell r="B515" t="str">
            <v>0450</v>
          </cell>
          <cell r="C515" t="str">
            <v>2574</v>
          </cell>
          <cell r="D515" t="str">
            <v>EGUP</v>
          </cell>
          <cell r="E515" t="str">
            <v>000</v>
          </cell>
          <cell r="F515" t="str">
            <v>00000</v>
          </cell>
          <cell r="G515" t="str">
            <v>SO</v>
          </cell>
          <cell r="H515" t="str">
            <v>Staff - Cessation Provision</v>
          </cell>
        </row>
        <row r="516">
          <cell r="A516" t="str">
            <v>0450-2574-EGUP-A13-00000-SO</v>
          </cell>
          <cell r="B516" t="str">
            <v>0450</v>
          </cell>
          <cell r="C516" t="str">
            <v>2574</v>
          </cell>
          <cell r="D516" t="str">
            <v>EGUP</v>
          </cell>
          <cell r="E516" t="str">
            <v>A13</v>
          </cell>
          <cell r="F516" t="str">
            <v>00000</v>
          </cell>
          <cell r="G516" t="str">
            <v>SO</v>
          </cell>
          <cell r="H516" t="str">
            <v>Staff Cessation Provision</v>
          </cell>
        </row>
        <row r="517">
          <cell r="A517" t="str">
            <v>0450-2574-EGUP-N51-00000-SO</v>
          </cell>
          <cell r="B517" t="str">
            <v>0450</v>
          </cell>
          <cell r="C517" t="str">
            <v>2574</v>
          </cell>
          <cell r="D517" t="str">
            <v>EGUP</v>
          </cell>
          <cell r="E517" t="str">
            <v>N51</v>
          </cell>
          <cell r="F517" t="str">
            <v>00000</v>
          </cell>
          <cell r="G517" t="str">
            <v>SO</v>
          </cell>
          <cell r="H517" t="str">
            <v>Staff Cessation Provision</v>
          </cell>
        </row>
        <row r="518">
          <cell r="A518" t="str">
            <v>0450-2574-EGUP-N53-00000-SO</v>
          </cell>
          <cell r="B518" t="str">
            <v>0450</v>
          </cell>
          <cell r="C518" t="str">
            <v>2574</v>
          </cell>
          <cell r="D518" t="str">
            <v>EGUP</v>
          </cell>
          <cell r="E518" t="str">
            <v>N53</v>
          </cell>
          <cell r="F518" t="str">
            <v>00000</v>
          </cell>
          <cell r="G518" t="str">
            <v>SO</v>
          </cell>
          <cell r="H518" t="str">
            <v>Staff Cessation Provision</v>
          </cell>
        </row>
        <row r="519">
          <cell r="A519" t="str">
            <v>0450-2574-EGUZ-000-00000-SO</v>
          </cell>
          <cell r="B519" t="str">
            <v>0450</v>
          </cell>
          <cell r="C519" t="str">
            <v>2574</v>
          </cell>
          <cell r="D519" t="str">
            <v>EGUZ</v>
          </cell>
          <cell r="E519" t="str">
            <v>000</v>
          </cell>
          <cell r="F519" t="str">
            <v>00000</v>
          </cell>
          <cell r="G519" t="str">
            <v>SO</v>
          </cell>
          <cell r="H519" t="str">
            <v>Staff - Cessation Provision</v>
          </cell>
        </row>
        <row r="520">
          <cell r="A520" t="str">
            <v>0450-2574-EGUZ-951-00000-SO</v>
          </cell>
          <cell r="B520" t="str">
            <v>0450</v>
          </cell>
          <cell r="C520" t="str">
            <v>2574</v>
          </cell>
          <cell r="D520" t="str">
            <v>EGUZ</v>
          </cell>
          <cell r="E520" t="str">
            <v>951</v>
          </cell>
          <cell r="F520" t="str">
            <v>00000</v>
          </cell>
          <cell r="G520" t="str">
            <v>SO</v>
          </cell>
          <cell r="H520" t="str">
            <v>Staff Cessation Provision</v>
          </cell>
        </row>
        <row r="521">
          <cell r="A521" t="str">
            <v>0450-2574-EGUZ-952-00000-SO</v>
          </cell>
          <cell r="B521" t="str">
            <v>0450</v>
          </cell>
          <cell r="C521" t="str">
            <v>2574</v>
          </cell>
          <cell r="D521" t="str">
            <v>EGUZ</v>
          </cell>
          <cell r="E521" t="str">
            <v>952</v>
          </cell>
          <cell r="F521" t="str">
            <v>00000</v>
          </cell>
          <cell r="G521" t="str">
            <v>SO</v>
          </cell>
          <cell r="H521" t="str">
            <v>Staff Cessation Provision</v>
          </cell>
        </row>
        <row r="522">
          <cell r="A522" t="str">
            <v>0450-2574-EGUZ-953-00000-SO</v>
          </cell>
          <cell r="B522" t="str">
            <v>0450</v>
          </cell>
          <cell r="C522" t="str">
            <v>2574</v>
          </cell>
          <cell r="D522" t="str">
            <v>EGUZ</v>
          </cell>
          <cell r="E522" t="str">
            <v>953</v>
          </cell>
          <cell r="F522" t="str">
            <v>00000</v>
          </cell>
          <cell r="G522" t="str">
            <v>SO</v>
          </cell>
          <cell r="H522" t="str">
            <v>Staff Cessation Provision</v>
          </cell>
        </row>
        <row r="523">
          <cell r="A523" t="str">
            <v>0450-2574-EGUZ-954-00000-SO</v>
          </cell>
          <cell r="B523" t="str">
            <v>0450</v>
          </cell>
          <cell r="C523" t="str">
            <v>2574</v>
          </cell>
          <cell r="D523" t="str">
            <v>EGUZ</v>
          </cell>
          <cell r="E523" t="str">
            <v>954</v>
          </cell>
          <cell r="F523" t="str">
            <v>00000</v>
          </cell>
          <cell r="G523" t="str">
            <v>SO</v>
          </cell>
          <cell r="H523" t="str">
            <v>Staff Cessation Provision</v>
          </cell>
        </row>
        <row r="524">
          <cell r="A524" t="str">
            <v>0450-2576-EGTD-A12-00000-SO</v>
          </cell>
          <cell r="B524" t="str">
            <v>0450</v>
          </cell>
          <cell r="C524" t="str">
            <v>2576</v>
          </cell>
          <cell r="D524" t="str">
            <v>EGTD</v>
          </cell>
          <cell r="E524" t="str">
            <v>A12</v>
          </cell>
          <cell r="F524" t="str">
            <v>00000</v>
          </cell>
          <cell r="G524" t="str">
            <v>SO</v>
          </cell>
          <cell r="H524" t="str">
            <v>Staff - Cessation Provision</v>
          </cell>
        </row>
        <row r="525">
          <cell r="A525" t="str">
            <v>0450-2576-EGTD-N51-00000-SO</v>
          </cell>
          <cell r="B525" t="str">
            <v>0450</v>
          </cell>
          <cell r="C525" t="str">
            <v>2576</v>
          </cell>
          <cell r="D525" t="str">
            <v>EGTD</v>
          </cell>
          <cell r="E525" t="str">
            <v>N51</v>
          </cell>
          <cell r="F525" t="str">
            <v>00000</v>
          </cell>
          <cell r="G525" t="str">
            <v>SO</v>
          </cell>
          <cell r="H525" t="str">
            <v>Staff Cessation Provision</v>
          </cell>
        </row>
        <row r="526">
          <cell r="A526" t="str">
            <v>0450-2576-EGTD-N52-00000-SO</v>
          </cell>
          <cell r="B526" t="str">
            <v>0450</v>
          </cell>
          <cell r="C526" t="str">
            <v>2576</v>
          </cell>
          <cell r="D526" t="str">
            <v>EGTD</v>
          </cell>
          <cell r="E526" t="str">
            <v>N52</v>
          </cell>
          <cell r="F526" t="str">
            <v>00000</v>
          </cell>
          <cell r="G526" t="str">
            <v>SO</v>
          </cell>
          <cell r="H526" t="str">
            <v>Staff Cessation Provision</v>
          </cell>
        </row>
        <row r="527">
          <cell r="A527" t="str">
            <v>0500-1290-0000-000-00000-SO</v>
          </cell>
          <cell r="B527" t="str">
            <v>0500</v>
          </cell>
          <cell r="C527" t="str">
            <v>1290</v>
          </cell>
          <cell r="D527" t="str">
            <v>0000</v>
          </cell>
          <cell r="E527" t="str">
            <v>000</v>
          </cell>
          <cell r="F527" t="str">
            <v>00000</v>
          </cell>
          <cell r="G527" t="str">
            <v>SO</v>
          </cell>
          <cell r="H527" t="str">
            <v>Staff Training - Course Fees</v>
          </cell>
        </row>
        <row r="528">
          <cell r="A528" t="str">
            <v>0500-2051-DEGD-000-00000-SO</v>
          </cell>
          <cell r="B528" t="str">
            <v>0500</v>
          </cell>
          <cell r="C528" t="str">
            <v>2051</v>
          </cell>
          <cell r="D528" t="str">
            <v>DEGD</v>
          </cell>
          <cell r="E528" t="str">
            <v>000</v>
          </cell>
          <cell r="F528" t="str">
            <v>00000</v>
          </cell>
          <cell r="G528" t="str">
            <v>SO</v>
          </cell>
          <cell r="H528" t="str">
            <v>Staff Training - Course Fees</v>
          </cell>
        </row>
        <row r="529">
          <cell r="A529" t="str">
            <v>0500-2141-DHBP-000-00000-SO</v>
          </cell>
          <cell r="B529" t="str">
            <v>0500</v>
          </cell>
          <cell r="C529" t="str">
            <v>2141</v>
          </cell>
          <cell r="D529" t="str">
            <v>DHBP</v>
          </cell>
          <cell r="E529" t="str">
            <v>000</v>
          </cell>
          <cell r="F529" t="str">
            <v>00000</v>
          </cell>
          <cell r="G529" t="str">
            <v>SO</v>
          </cell>
          <cell r="H529" t="str">
            <v>Staff Training - Course Fees</v>
          </cell>
        </row>
        <row r="530">
          <cell r="A530" t="str">
            <v>0500-2230-DLLD-000-00000-SO</v>
          </cell>
          <cell r="B530" t="str">
            <v>0500</v>
          </cell>
          <cell r="C530" t="str">
            <v>2230</v>
          </cell>
          <cell r="D530" t="str">
            <v>DLLD</v>
          </cell>
          <cell r="E530" t="str">
            <v>000</v>
          </cell>
          <cell r="F530" t="str">
            <v>00000</v>
          </cell>
          <cell r="G530" t="str">
            <v>SO</v>
          </cell>
          <cell r="H530" t="str">
            <v>Staff Training - Course Fees</v>
          </cell>
        </row>
        <row r="531">
          <cell r="A531" t="str">
            <v>0500-2375-DEFP-000-00000-SO</v>
          </cell>
          <cell r="B531" t="str">
            <v>0500</v>
          </cell>
          <cell r="C531" t="str">
            <v>2375</v>
          </cell>
          <cell r="D531" t="str">
            <v>DEFP</v>
          </cell>
          <cell r="E531" t="str">
            <v>000</v>
          </cell>
          <cell r="F531" t="str">
            <v>00000</v>
          </cell>
          <cell r="G531" t="str">
            <v>SO</v>
          </cell>
          <cell r="H531" t="str">
            <v>Staff Training - Course Fees</v>
          </cell>
        </row>
        <row r="532">
          <cell r="A532" t="str">
            <v>0500-2460-DIIP-000-00000-SO</v>
          </cell>
          <cell r="B532" t="str">
            <v>0500</v>
          </cell>
          <cell r="C532" t="str">
            <v>2460</v>
          </cell>
          <cell r="D532" t="str">
            <v>DIIP</v>
          </cell>
          <cell r="E532" t="str">
            <v>000</v>
          </cell>
          <cell r="F532" t="str">
            <v>00000</v>
          </cell>
          <cell r="G532" t="str">
            <v>SO</v>
          </cell>
          <cell r="H532" t="str">
            <v>Staff Training - Course Fees</v>
          </cell>
        </row>
        <row r="533">
          <cell r="A533" t="str">
            <v>0500-2574-EGUP-000-00000-SO</v>
          </cell>
          <cell r="B533" t="str">
            <v>0500</v>
          </cell>
          <cell r="C533" t="str">
            <v>2574</v>
          </cell>
          <cell r="D533" t="str">
            <v>EGUP</v>
          </cell>
          <cell r="E533" t="str">
            <v>000</v>
          </cell>
          <cell r="F533" t="str">
            <v>00000</v>
          </cell>
          <cell r="G533" t="str">
            <v>SO</v>
          </cell>
          <cell r="H533" t="str">
            <v>Staff Training - Course Fees</v>
          </cell>
        </row>
        <row r="534">
          <cell r="A534" t="str">
            <v>0501-1090-0000-951-00000-SO</v>
          </cell>
          <cell r="B534" t="str">
            <v>0501</v>
          </cell>
          <cell r="C534" t="str">
            <v>1090</v>
          </cell>
          <cell r="D534" t="str">
            <v>0000</v>
          </cell>
          <cell r="E534" t="str">
            <v>951</v>
          </cell>
          <cell r="F534" t="str">
            <v>00000</v>
          </cell>
          <cell r="G534" t="str">
            <v>SO</v>
          </cell>
          <cell r="H534" t="str">
            <v>Staff Training - Ancillary Costs</v>
          </cell>
        </row>
        <row r="535">
          <cell r="A535" t="str">
            <v>0501-1090-0000-952-00000-SO</v>
          </cell>
          <cell r="B535" t="str">
            <v>0501</v>
          </cell>
          <cell r="C535" t="str">
            <v>1090</v>
          </cell>
          <cell r="D535" t="str">
            <v>0000</v>
          </cell>
          <cell r="E535" t="str">
            <v>952</v>
          </cell>
          <cell r="F535" t="str">
            <v>00000</v>
          </cell>
          <cell r="G535" t="str">
            <v>SO</v>
          </cell>
          <cell r="H535" t="str">
            <v>Staff Training - Ancillary Costs</v>
          </cell>
        </row>
        <row r="536">
          <cell r="A536" t="str">
            <v>0501-1090-0000-953-00000-SO</v>
          </cell>
          <cell r="B536" t="str">
            <v>0501</v>
          </cell>
          <cell r="C536" t="str">
            <v>1090</v>
          </cell>
          <cell r="D536" t="str">
            <v>0000</v>
          </cell>
          <cell r="E536" t="str">
            <v>953</v>
          </cell>
          <cell r="F536" t="str">
            <v>00000</v>
          </cell>
          <cell r="G536" t="str">
            <v>SO</v>
          </cell>
          <cell r="H536" t="str">
            <v>Staff training - Ancillary Costs</v>
          </cell>
        </row>
        <row r="537">
          <cell r="A537" t="str">
            <v>0501-1090-0000-954-00000-SO</v>
          </cell>
          <cell r="B537" t="str">
            <v>0501</v>
          </cell>
          <cell r="C537" t="str">
            <v>1090</v>
          </cell>
          <cell r="D537" t="str">
            <v>0000</v>
          </cell>
          <cell r="E537" t="str">
            <v>954</v>
          </cell>
          <cell r="F537" t="str">
            <v>00000</v>
          </cell>
          <cell r="G537" t="str">
            <v>SO</v>
          </cell>
          <cell r="H537" t="str">
            <v>Staff Training - Ancillary Costs</v>
          </cell>
        </row>
        <row r="538">
          <cell r="A538" t="str">
            <v>0501-1290-0000-000-00000-SO</v>
          </cell>
          <cell r="B538" t="str">
            <v>0501</v>
          </cell>
          <cell r="C538" t="str">
            <v>1290</v>
          </cell>
          <cell r="D538" t="str">
            <v>0000</v>
          </cell>
          <cell r="E538" t="str">
            <v>000</v>
          </cell>
          <cell r="F538" t="str">
            <v>00000</v>
          </cell>
          <cell r="G538" t="str">
            <v>SO</v>
          </cell>
          <cell r="H538" t="str">
            <v>Staff Training - Ancillary Costs</v>
          </cell>
        </row>
        <row r="539">
          <cell r="A539" t="str">
            <v>0501-1390-0000-000-00000-SO</v>
          </cell>
          <cell r="B539" t="str">
            <v>0501</v>
          </cell>
          <cell r="C539" t="str">
            <v>1390</v>
          </cell>
          <cell r="D539" t="str">
            <v>0000</v>
          </cell>
          <cell r="E539" t="str">
            <v>000</v>
          </cell>
          <cell r="F539" t="str">
            <v>00000</v>
          </cell>
          <cell r="G539" t="str">
            <v>SO</v>
          </cell>
          <cell r="H539" t="str">
            <v>Staff Training - Ancillary Costs</v>
          </cell>
        </row>
        <row r="540">
          <cell r="A540" t="str">
            <v>0501-2051-DEGD-000-00000-SO</v>
          </cell>
          <cell r="B540" t="str">
            <v>0501</v>
          </cell>
          <cell r="C540" t="str">
            <v>2051</v>
          </cell>
          <cell r="D540" t="str">
            <v>DEGD</v>
          </cell>
          <cell r="E540" t="str">
            <v>000</v>
          </cell>
          <cell r="F540" t="str">
            <v>00000</v>
          </cell>
          <cell r="G540" t="str">
            <v>SO</v>
          </cell>
          <cell r="H540" t="str">
            <v>Staff Training - Ancillary Costs</v>
          </cell>
        </row>
        <row r="541">
          <cell r="A541" t="str">
            <v>0501-2051-DEGZ-000-00000-SO</v>
          </cell>
          <cell r="B541" t="str">
            <v>0501</v>
          </cell>
          <cell r="C541" t="str">
            <v>2051</v>
          </cell>
          <cell r="D541" t="str">
            <v>DEGZ</v>
          </cell>
          <cell r="E541" t="str">
            <v>000</v>
          </cell>
          <cell r="F541" t="str">
            <v>00000</v>
          </cell>
          <cell r="G541" t="str">
            <v>SO</v>
          </cell>
          <cell r="H541" t="str">
            <v>Staff Training - Ancillary Costs</v>
          </cell>
        </row>
        <row r="542">
          <cell r="A542" t="str">
            <v>0501-2051-DEGZ-951-00000-SO</v>
          </cell>
          <cell r="B542" t="str">
            <v>0501</v>
          </cell>
          <cell r="C542" t="str">
            <v>2051</v>
          </cell>
          <cell r="D542" t="str">
            <v>DEGZ</v>
          </cell>
          <cell r="E542" t="str">
            <v>951</v>
          </cell>
          <cell r="F542" t="str">
            <v>00000</v>
          </cell>
          <cell r="G542" t="str">
            <v>SO</v>
          </cell>
          <cell r="H542" t="str">
            <v>Staff Training - Ancillary Costs</v>
          </cell>
        </row>
        <row r="543">
          <cell r="A543" t="str">
            <v>0501-2051-DEGZ-952-00000-SO</v>
          </cell>
          <cell r="B543" t="str">
            <v>0501</v>
          </cell>
          <cell r="C543" t="str">
            <v>2051</v>
          </cell>
          <cell r="D543" t="str">
            <v>DEGZ</v>
          </cell>
          <cell r="E543" t="str">
            <v>952</v>
          </cell>
          <cell r="F543" t="str">
            <v>00000</v>
          </cell>
          <cell r="G543" t="str">
            <v>SO</v>
          </cell>
          <cell r="H543" t="str">
            <v>Staff Training - Ancillary Costs</v>
          </cell>
        </row>
        <row r="544">
          <cell r="A544" t="str">
            <v>0501-2051-DEGZ-953-00000-SO</v>
          </cell>
          <cell r="B544" t="str">
            <v>0501</v>
          </cell>
          <cell r="C544" t="str">
            <v>2051</v>
          </cell>
          <cell r="D544" t="str">
            <v>DEGZ</v>
          </cell>
          <cell r="E544" t="str">
            <v>953</v>
          </cell>
          <cell r="F544" t="str">
            <v>00000</v>
          </cell>
          <cell r="G544" t="str">
            <v>SO</v>
          </cell>
          <cell r="H544" t="str">
            <v>Staff Training - Ancillary Costs</v>
          </cell>
        </row>
        <row r="545">
          <cell r="A545" t="str">
            <v>0501-2051-DEGZ-954-00000-SO</v>
          </cell>
          <cell r="B545" t="str">
            <v>0501</v>
          </cell>
          <cell r="C545" t="str">
            <v>2051</v>
          </cell>
          <cell r="D545" t="str">
            <v>DEGZ</v>
          </cell>
          <cell r="E545" t="str">
            <v>954</v>
          </cell>
          <cell r="F545" t="str">
            <v>00000</v>
          </cell>
          <cell r="G545" t="str">
            <v>SO</v>
          </cell>
          <cell r="H545" t="str">
            <v>Staff Training - Ancillary Costs</v>
          </cell>
        </row>
        <row r="546">
          <cell r="A546" t="str">
            <v>0501-2141-DHBP-000-00000-SO</v>
          </cell>
          <cell r="B546" t="str">
            <v>0501</v>
          </cell>
          <cell r="C546" t="str">
            <v>2141</v>
          </cell>
          <cell r="D546" t="str">
            <v>DHBP</v>
          </cell>
          <cell r="E546" t="str">
            <v>000</v>
          </cell>
          <cell r="F546" t="str">
            <v>00000</v>
          </cell>
          <cell r="G546" t="str">
            <v>SO</v>
          </cell>
          <cell r="H546" t="str">
            <v>Staff Training - Ancillary Costs</v>
          </cell>
        </row>
        <row r="547">
          <cell r="A547" t="str">
            <v>0501-2141-DHBZ-000-00000-SO</v>
          </cell>
          <cell r="B547" t="str">
            <v>0501</v>
          </cell>
          <cell r="C547" t="str">
            <v>2141</v>
          </cell>
          <cell r="D547" t="str">
            <v>DHBZ</v>
          </cell>
          <cell r="E547" t="str">
            <v>000</v>
          </cell>
          <cell r="F547" t="str">
            <v>00000</v>
          </cell>
          <cell r="G547" t="str">
            <v>SO</v>
          </cell>
          <cell r="H547" t="str">
            <v>Staff Training - Ancillary Costs</v>
          </cell>
        </row>
        <row r="548">
          <cell r="A548" t="str">
            <v>0501-2141-DHBZ-951-00000-SO</v>
          </cell>
          <cell r="B548" t="str">
            <v>0501</v>
          </cell>
          <cell r="C548" t="str">
            <v>2141</v>
          </cell>
          <cell r="D548" t="str">
            <v>DHBZ</v>
          </cell>
          <cell r="E548" t="str">
            <v>951</v>
          </cell>
          <cell r="F548" t="str">
            <v>00000</v>
          </cell>
          <cell r="G548" t="str">
            <v>SO</v>
          </cell>
          <cell r="H548" t="str">
            <v>Staff Training - Ancillary Costs</v>
          </cell>
        </row>
        <row r="549">
          <cell r="A549" t="str">
            <v>0501-2141-DHBZ-952-00000-SO</v>
          </cell>
          <cell r="B549" t="str">
            <v>0501</v>
          </cell>
          <cell r="C549" t="str">
            <v>2141</v>
          </cell>
          <cell r="D549" t="str">
            <v>DHBZ</v>
          </cell>
          <cell r="E549" t="str">
            <v>952</v>
          </cell>
          <cell r="F549" t="str">
            <v>00000</v>
          </cell>
          <cell r="G549" t="str">
            <v>SO</v>
          </cell>
          <cell r="H549" t="str">
            <v>Staff Training - Ancillary Costs</v>
          </cell>
        </row>
        <row r="550">
          <cell r="A550" t="str">
            <v>0501-2141-DHBZ-953-00000-SO</v>
          </cell>
          <cell r="B550" t="str">
            <v>0501</v>
          </cell>
          <cell r="C550" t="str">
            <v>2141</v>
          </cell>
          <cell r="D550" t="str">
            <v>DHBZ</v>
          </cell>
          <cell r="E550" t="str">
            <v>953</v>
          </cell>
          <cell r="F550" t="str">
            <v>00000</v>
          </cell>
          <cell r="G550" t="str">
            <v>SO</v>
          </cell>
          <cell r="H550" t="str">
            <v>Staff Training - Ancillary Costs</v>
          </cell>
        </row>
        <row r="551">
          <cell r="A551" t="str">
            <v>0501-2141-DHBZ-954-00000-SO</v>
          </cell>
          <cell r="B551" t="str">
            <v>0501</v>
          </cell>
          <cell r="C551" t="str">
            <v>2141</v>
          </cell>
          <cell r="D551" t="str">
            <v>DHBZ</v>
          </cell>
          <cell r="E551" t="str">
            <v>954</v>
          </cell>
          <cell r="F551" t="str">
            <v>00000</v>
          </cell>
          <cell r="G551" t="str">
            <v>SO</v>
          </cell>
          <cell r="H551" t="str">
            <v>Staff Training - Ancillary Costs</v>
          </cell>
        </row>
        <row r="552">
          <cell r="A552" t="str">
            <v>0501-2230-DLLD-000-00000-SO</v>
          </cell>
          <cell r="B552" t="str">
            <v>0501</v>
          </cell>
          <cell r="C552" t="str">
            <v>2230</v>
          </cell>
          <cell r="D552" t="str">
            <v>DLLD</v>
          </cell>
          <cell r="E552" t="str">
            <v>000</v>
          </cell>
          <cell r="F552" t="str">
            <v>00000</v>
          </cell>
          <cell r="G552" t="str">
            <v>SO</v>
          </cell>
          <cell r="H552" t="str">
            <v>Staff Training - Ancillary Costs</v>
          </cell>
        </row>
        <row r="553">
          <cell r="A553" t="str">
            <v>0501-2230-DLLZ-000-00000-SO</v>
          </cell>
          <cell r="B553" t="str">
            <v>0501</v>
          </cell>
          <cell r="C553" t="str">
            <v>2230</v>
          </cell>
          <cell r="D553" t="str">
            <v>DLLZ</v>
          </cell>
          <cell r="E553" t="str">
            <v>000</v>
          </cell>
          <cell r="F553" t="str">
            <v>00000</v>
          </cell>
          <cell r="G553" t="str">
            <v>SO</v>
          </cell>
          <cell r="H553" t="str">
            <v>Staff Training - Ancillary Costs</v>
          </cell>
        </row>
        <row r="554">
          <cell r="A554" t="str">
            <v>0501-2230-DLLZ-951-00000-SO</v>
          </cell>
          <cell r="B554" t="str">
            <v>0501</v>
          </cell>
          <cell r="C554" t="str">
            <v>2230</v>
          </cell>
          <cell r="D554" t="str">
            <v>DLLZ</v>
          </cell>
          <cell r="E554" t="str">
            <v>951</v>
          </cell>
          <cell r="F554" t="str">
            <v>00000</v>
          </cell>
          <cell r="G554" t="str">
            <v>SO</v>
          </cell>
          <cell r="H554" t="str">
            <v>Staff Training - Ancillary Costs</v>
          </cell>
        </row>
        <row r="555">
          <cell r="A555" t="str">
            <v>0501-2230-DLLZ-952-00000-SO</v>
          </cell>
          <cell r="B555" t="str">
            <v>0501</v>
          </cell>
          <cell r="C555" t="str">
            <v>2230</v>
          </cell>
          <cell r="D555" t="str">
            <v>DLLZ</v>
          </cell>
          <cell r="E555" t="str">
            <v>952</v>
          </cell>
          <cell r="F555" t="str">
            <v>00000</v>
          </cell>
          <cell r="G555" t="str">
            <v>SO</v>
          </cell>
          <cell r="H555" t="str">
            <v>Staff Training - Ancillary Costs</v>
          </cell>
        </row>
        <row r="556">
          <cell r="A556" t="str">
            <v>0501-2230-DLLZ-953-00000-SO</v>
          </cell>
          <cell r="B556" t="str">
            <v>0501</v>
          </cell>
          <cell r="C556" t="str">
            <v>2230</v>
          </cell>
          <cell r="D556" t="str">
            <v>DLLZ</v>
          </cell>
          <cell r="E556" t="str">
            <v>953</v>
          </cell>
          <cell r="F556" t="str">
            <v>00000</v>
          </cell>
          <cell r="G556" t="str">
            <v>SO</v>
          </cell>
          <cell r="H556" t="str">
            <v>Staff Training - Ancillary Costs</v>
          </cell>
        </row>
        <row r="557">
          <cell r="A557" t="str">
            <v>0501-2230-DLLZ-954-00000-SO</v>
          </cell>
          <cell r="B557" t="str">
            <v>0501</v>
          </cell>
          <cell r="C557" t="str">
            <v>2230</v>
          </cell>
          <cell r="D557" t="str">
            <v>DLLZ</v>
          </cell>
          <cell r="E557" t="str">
            <v>954</v>
          </cell>
          <cell r="F557" t="str">
            <v>00000</v>
          </cell>
          <cell r="G557" t="str">
            <v>SO</v>
          </cell>
          <cell r="H557" t="str">
            <v>Staff Training - Ancillary Costs</v>
          </cell>
        </row>
        <row r="558">
          <cell r="A558" t="str">
            <v>0501-2375-DEFP-000-00000-SO</v>
          </cell>
          <cell r="B558" t="str">
            <v>0501</v>
          </cell>
          <cell r="C558" t="str">
            <v>2375</v>
          </cell>
          <cell r="D558" t="str">
            <v>DEFP</v>
          </cell>
          <cell r="E558" t="str">
            <v>000</v>
          </cell>
          <cell r="F558" t="str">
            <v>00000</v>
          </cell>
          <cell r="G558" t="str">
            <v>SO</v>
          </cell>
          <cell r="H558" t="str">
            <v>Staff Training - Ancillary Costs</v>
          </cell>
        </row>
        <row r="559">
          <cell r="A559" t="str">
            <v>0501-2375-DEFZ-000-00000-SO</v>
          </cell>
          <cell r="B559" t="str">
            <v>0501</v>
          </cell>
          <cell r="C559" t="str">
            <v>2375</v>
          </cell>
          <cell r="D559" t="str">
            <v>DEFZ</v>
          </cell>
          <cell r="E559" t="str">
            <v>000</v>
          </cell>
          <cell r="F559" t="str">
            <v>00000</v>
          </cell>
          <cell r="G559" t="str">
            <v>SO</v>
          </cell>
          <cell r="H559" t="str">
            <v>Staff Training - Ancillary Costs</v>
          </cell>
        </row>
        <row r="560">
          <cell r="A560" t="str">
            <v>0501-2375-DEFZ-951-00000-SO</v>
          </cell>
          <cell r="B560" t="str">
            <v>0501</v>
          </cell>
          <cell r="C560" t="str">
            <v>2375</v>
          </cell>
          <cell r="D560" t="str">
            <v>DEFZ</v>
          </cell>
          <cell r="E560" t="str">
            <v>951</v>
          </cell>
          <cell r="F560" t="str">
            <v>00000</v>
          </cell>
          <cell r="G560" t="str">
            <v>SO</v>
          </cell>
          <cell r="H560" t="str">
            <v>Staff Training - Ancillary Costs</v>
          </cell>
        </row>
        <row r="561">
          <cell r="A561" t="str">
            <v>0501-2375-DEFZ-952-00000-SO</v>
          </cell>
          <cell r="B561" t="str">
            <v>0501</v>
          </cell>
          <cell r="C561" t="str">
            <v>2375</v>
          </cell>
          <cell r="D561" t="str">
            <v>DEFZ</v>
          </cell>
          <cell r="E561" t="str">
            <v>952</v>
          </cell>
          <cell r="F561" t="str">
            <v>00000</v>
          </cell>
          <cell r="G561" t="str">
            <v>SO</v>
          </cell>
          <cell r="H561" t="str">
            <v>Staff Training - Ancillary Costs</v>
          </cell>
        </row>
        <row r="562">
          <cell r="A562" t="str">
            <v>0501-2375-DEFZ-953-00000-SO</v>
          </cell>
          <cell r="B562" t="str">
            <v>0501</v>
          </cell>
          <cell r="C562" t="str">
            <v>2375</v>
          </cell>
          <cell r="D562" t="str">
            <v>DEFZ</v>
          </cell>
          <cell r="E562" t="str">
            <v>953</v>
          </cell>
          <cell r="F562" t="str">
            <v>00000</v>
          </cell>
          <cell r="G562" t="str">
            <v>SO</v>
          </cell>
          <cell r="H562" t="str">
            <v>Staff Training - Ancillary Costs</v>
          </cell>
        </row>
        <row r="563">
          <cell r="A563" t="str">
            <v>0501-2375-DEFZ-954-00000-SO</v>
          </cell>
          <cell r="B563" t="str">
            <v>0501</v>
          </cell>
          <cell r="C563" t="str">
            <v>2375</v>
          </cell>
          <cell r="D563" t="str">
            <v>DEFZ</v>
          </cell>
          <cell r="E563" t="str">
            <v>954</v>
          </cell>
          <cell r="F563" t="str">
            <v>00000</v>
          </cell>
          <cell r="G563" t="str">
            <v>SO</v>
          </cell>
          <cell r="H563" t="str">
            <v>Staff Training - Ancillary Costs</v>
          </cell>
        </row>
        <row r="564">
          <cell r="A564" t="str">
            <v>0501-2460-DIIP-000-00000-SO</v>
          </cell>
          <cell r="B564" t="str">
            <v>0501</v>
          </cell>
          <cell r="C564" t="str">
            <v>2460</v>
          </cell>
          <cell r="D564" t="str">
            <v>DIIP</v>
          </cell>
          <cell r="E564" t="str">
            <v>000</v>
          </cell>
          <cell r="F564" t="str">
            <v>00000</v>
          </cell>
          <cell r="G564" t="str">
            <v>SO</v>
          </cell>
          <cell r="H564" t="str">
            <v>Staff Training - Ancillary Costs</v>
          </cell>
        </row>
        <row r="565">
          <cell r="A565" t="str">
            <v>0501-2460-DIIZ-000-00000-SO</v>
          </cell>
          <cell r="B565" t="str">
            <v>0501</v>
          </cell>
          <cell r="C565" t="str">
            <v>2460</v>
          </cell>
          <cell r="D565" t="str">
            <v>DIIZ</v>
          </cell>
          <cell r="E565" t="str">
            <v>000</v>
          </cell>
          <cell r="F565" t="str">
            <v>00000</v>
          </cell>
          <cell r="G565" t="str">
            <v>SO</v>
          </cell>
          <cell r="H565" t="str">
            <v>Staff Training - Ancillary Costs</v>
          </cell>
        </row>
        <row r="566">
          <cell r="A566" t="str">
            <v>0501-2460-DIIZ-951-00000-SO</v>
          </cell>
          <cell r="B566" t="str">
            <v>0501</v>
          </cell>
          <cell r="C566" t="str">
            <v>2460</v>
          </cell>
          <cell r="D566" t="str">
            <v>DIIZ</v>
          </cell>
          <cell r="E566" t="str">
            <v>951</v>
          </cell>
          <cell r="F566" t="str">
            <v>00000</v>
          </cell>
          <cell r="G566" t="str">
            <v>SO</v>
          </cell>
          <cell r="H566" t="str">
            <v>Staff Training - Ancillary Costs</v>
          </cell>
        </row>
        <row r="567">
          <cell r="A567" t="str">
            <v>0501-2460-DIIZ-952-00000-SO</v>
          </cell>
          <cell r="B567" t="str">
            <v>0501</v>
          </cell>
          <cell r="C567" t="str">
            <v>2460</v>
          </cell>
          <cell r="D567" t="str">
            <v>DIIZ</v>
          </cell>
          <cell r="E567" t="str">
            <v>952</v>
          </cell>
          <cell r="F567" t="str">
            <v>00000</v>
          </cell>
          <cell r="G567" t="str">
            <v>SO</v>
          </cell>
          <cell r="H567" t="str">
            <v>Staff Training - Ancillary Costs</v>
          </cell>
        </row>
        <row r="568">
          <cell r="A568" t="str">
            <v>0501-2460-DIIZ-953-00000-SO</v>
          </cell>
          <cell r="B568" t="str">
            <v>0501</v>
          </cell>
          <cell r="C568" t="str">
            <v>2460</v>
          </cell>
          <cell r="D568" t="str">
            <v>DIIZ</v>
          </cell>
          <cell r="E568" t="str">
            <v>953</v>
          </cell>
          <cell r="F568" t="str">
            <v>00000</v>
          </cell>
          <cell r="G568" t="str">
            <v>SO</v>
          </cell>
          <cell r="H568" t="str">
            <v>Staff Training - Ancillary Costs</v>
          </cell>
        </row>
        <row r="569">
          <cell r="A569" t="str">
            <v>0501-2460-DIIZ-954-00000-SO</v>
          </cell>
          <cell r="B569" t="str">
            <v>0501</v>
          </cell>
          <cell r="C569" t="str">
            <v>2460</v>
          </cell>
          <cell r="D569" t="str">
            <v>DIIZ</v>
          </cell>
          <cell r="E569" t="str">
            <v>954</v>
          </cell>
          <cell r="F569" t="str">
            <v>00000</v>
          </cell>
          <cell r="G569" t="str">
            <v>SO</v>
          </cell>
          <cell r="H569" t="str">
            <v>Staff Training - Ancillary Costs</v>
          </cell>
        </row>
        <row r="570">
          <cell r="A570" t="str">
            <v>0501-2574-EGUP-000-00000-SO</v>
          </cell>
          <cell r="B570" t="str">
            <v>0501</v>
          </cell>
          <cell r="C570" t="str">
            <v>2574</v>
          </cell>
          <cell r="D570" t="str">
            <v>EGUP</v>
          </cell>
          <cell r="E570" t="str">
            <v>000</v>
          </cell>
          <cell r="F570" t="str">
            <v>00000</v>
          </cell>
          <cell r="G570" t="str">
            <v>SO</v>
          </cell>
          <cell r="H570" t="str">
            <v>Staff Training - Ancillary Costs</v>
          </cell>
        </row>
        <row r="571">
          <cell r="A571" t="str">
            <v>0501-2574-EGUZ-000-00000-SO</v>
          </cell>
          <cell r="B571" t="str">
            <v>0501</v>
          </cell>
          <cell r="C571" t="str">
            <v>2574</v>
          </cell>
          <cell r="D571" t="str">
            <v>EGUZ</v>
          </cell>
          <cell r="E571" t="str">
            <v>000</v>
          </cell>
          <cell r="F571" t="str">
            <v>00000</v>
          </cell>
          <cell r="G571" t="str">
            <v>SO</v>
          </cell>
          <cell r="H571" t="str">
            <v>Staff Training - Ancillary Costs</v>
          </cell>
        </row>
        <row r="572">
          <cell r="A572" t="str">
            <v>0501-2574-EGUZ-951-00000-SO</v>
          </cell>
          <cell r="B572" t="str">
            <v>0501</v>
          </cell>
          <cell r="C572" t="str">
            <v>2574</v>
          </cell>
          <cell r="D572" t="str">
            <v>EGUZ</v>
          </cell>
          <cell r="E572" t="str">
            <v>951</v>
          </cell>
          <cell r="F572" t="str">
            <v>00000</v>
          </cell>
          <cell r="G572" t="str">
            <v>SO</v>
          </cell>
          <cell r="H572" t="str">
            <v>Staff Training - Ancillary Costs</v>
          </cell>
        </row>
        <row r="573">
          <cell r="A573" t="str">
            <v>0501-2574-EGUZ-952-00000-SO</v>
          </cell>
          <cell r="B573" t="str">
            <v>0501</v>
          </cell>
          <cell r="C573" t="str">
            <v>2574</v>
          </cell>
          <cell r="D573" t="str">
            <v>EGUZ</v>
          </cell>
          <cell r="E573" t="str">
            <v>952</v>
          </cell>
          <cell r="F573" t="str">
            <v>00000</v>
          </cell>
          <cell r="G573" t="str">
            <v>SO</v>
          </cell>
          <cell r="H573" t="str">
            <v>Staff Training - Ancillary Costs</v>
          </cell>
        </row>
        <row r="574">
          <cell r="A574" t="str">
            <v>0501-2574-EGUZ-953-00000-SO</v>
          </cell>
          <cell r="B574" t="str">
            <v>0501</v>
          </cell>
          <cell r="C574" t="str">
            <v>2574</v>
          </cell>
          <cell r="D574" t="str">
            <v>EGUZ</v>
          </cell>
          <cell r="E574" t="str">
            <v>953</v>
          </cell>
          <cell r="F574" t="str">
            <v>00000</v>
          </cell>
          <cell r="G574" t="str">
            <v>SO</v>
          </cell>
          <cell r="H574" t="str">
            <v>Staff Training - Ancillary Costs</v>
          </cell>
        </row>
        <row r="575">
          <cell r="A575" t="str">
            <v>0501-2574-EGUZ-954-00000-SO</v>
          </cell>
          <cell r="B575" t="str">
            <v>0501</v>
          </cell>
          <cell r="C575" t="str">
            <v>2574</v>
          </cell>
          <cell r="D575" t="str">
            <v>EGUZ</v>
          </cell>
          <cell r="E575" t="str">
            <v>954</v>
          </cell>
          <cell r="F575" t="str">
            <v>00000</v>
          </cell>
          <cell r="G575" t="str">
            <v>SO</v>
          </cell>
          <cell r="H575" t="str">
            <v>Staff Training - Ancillary Costs</v>
          </cell>
        </row>
        <row r="576">
          <cell r="A576" t="str">
            <v>0600-1290-0000-000-00000-SO</v>
          </cell>
          <cell r="B576" t="str">
            <v>0600</v>
          </cell>
          <cell r="C576" t="str">
            <v>1290</v>
          </cell>
          <cell r="D576" t="str">
            <v>0000</v>
          </cell>
          <cell r="E576" t="str">
            <v>000</v>
          </cell>
          <cell r="F576" t="str">
            <v>00000</v>
          </cell>
          <cell r="G576" t="str">
            <v>SO</v>
          </cell>
          <cell r="H576" t="str">
            <v>Resource Materials</v>
          </cell>
        </row>
        <row r="577">
          <cell r="A577" t="str">
            <v>0600-2051-DEGD-000-00000-SO</v>
          </cell>
          <cell r="B577" t="str">
            <v>0600</v>
          </cell>
          <cell r="C577" t="str">
            <v>2051</v>
          </cell>
          <cell r="D577" t="str">
            <v>DEGD</v>
          </cell>
          <cell r="E577" t="str">
            <v>000</v>
          </cell>
          <cell r="F577" t="str">
            <v>00000</v>
          </cell>
          <cell r="G577" t="str">
            <v>SO</v>
          </cell>
          <cell r="H577" t="str">
            <v>Resource Materials</v>
          </cell>
        </row>
        <row r="578">
          <cell r="A578" t="str">
            <v>0600-2141-DHBP-000-00000-SO</v>
          </cell>
          <cell r="B578" t="str">
            <v>0600</v>
          </cell>
          <cell r="C578" t="str">
            <v>2141</v>
          </cell>
          <cell r="D578" t="str">
            <v>DHBP</v>
          </cell>
          <cell r="E578" t="str">
            <v>000</v>
          </cell>
          <cell r="F578" t="str">
            <v>00000</v>
          </cell>
          <cell r="G578" t="str">
            <v>SO</v>
          </cell>
          <cell r="H578" t="str">
            <v>Resource Materials</v>
          </cell>
        </row>
        <row r="579">
          <cell r="A579" t="str">
            <v>0600-2230-DLLD-000-00000-SO</v>
          </cell>
          <cell r="B579" t="str">
            <v>0600</v>
          </cell>
          <cell r="C579" t="str">
            <v>2230</v>
          </cell>
          <cell r="D579" t="str">
            <v>DLLD</v>
          </cell>
          <cell r="E579" t="str">
            <v>000</v>
          </cell>
          <cell r="F579" t="str">
            <v>00000</v>
          </cell>
          <cell r="G579" t="str">
            <v>SO</v>
          </cell>
          <cell r="H579" t="str">
            <v>Resource Materials</v>
          </cell>
        </row>
        <row r="580">
          <cell r="A580" t="str">
            <v>0600-2375-DEFP-000-00000-SO</v>
          </cell>
          <cell r="B580" t="str">
            <v>0600</v>
          </cell>
          <cell r="C580" t="str">
            <v>2375</v>
          </cell>
          <cell r="D580" t="str">
            <v>DEFP</v>
          </cell>
          <cell r="E580" t="str">
            <v>000</v>
          </cell>
          <cell r="F580" t="str">
            <v>00000</v>
          </cell>
          <cell r="G580" t="str">
            <v>SO</v>
          </cell>
          <cell r="H580" t="str">
            <v>Resource Materials</v>
          </cell>
        </row>
        <row r="581">
          <cell r="A581" t="str">
            <v>0600-2460-DIIP-000-00000-SO</v>
          </cell>
          <cell r="B581" t="str">
            <v>0600</v>
          </cell>
          <cell r="C581" t="str">
            <v>2460</v>
          </cell>
          <cell r="D581" t="str">
            <v>DIIP</v>
          </cell>
          <cell r="E581" t="str">
            <v>000</v>
          </cell>
          <cell r="F581" t="str">
            <v>00000</v>
          </cell>
          <cell r="G581" t="str">
            <v>SO</v>
          </cell>
          <cell r="H581" t="str">
            <v>Resource Materials</v>
          </cell>
        </row>
        <row r="582">
          <cell r="A582" t="str">
            <v>0600-2574-EGUP-000-00000-SO</v>
          </cell>
          <cell r="B582" t="str">
            <v>0600</v>
          </cell>
          <cell r="C582" t="str">
            <v>2574</v>
          </cell>
          <cell r="D582" t="str">
            <v>EGUP</v>
          </cell>
          <cell r="E582" t="str">
            <v>000</v>
          </cell>
          <cell r="F582" t="str">
            <v>00000</v>
          </cell>
          <cell r="G582" t="str">
            <v>SO</v>
          </cell>
          <cell r="H582" t="str">
            <v>Resource Materials</v>
          </cell>
        </row>
        <row r="583">
          <cell r="A583" t="str">
            <v>0601-1090-0000-000-00000-SO</v>
          </cell>
          <cell r="B583" t="str">
            <v>0601</v>
          </cell>
          <cell r="C583" t="str">
            <v>1090</v>
          </cell>
          <cell r="D583" t="str">
            <v>0000</v>
          </cell>
          <cell r="E583" t="str">
            <v>000</v>
          </cell>
          <cell r="F583" t="str">
            <v>00000</v>
          </cell>
          <cell r="G583" t="str">
            <v>SO</v>
          </cell>
          <cell r="H583" t="str">
            <v>Personnel Flights</v>
          </cell>
        </row>
        <row r="584">
          <cell r="A584" t="str">
            <v>0601-1090-0000-951-00000-SO</v>
          </cell>
          <cell r="B584" t="str">
            <v>0601</v>
          </cell>
          <cell r="C584" t="str">
            <v>1090</v>
          </cell>
          <cell r="D584" t="str">
            <v>0000</v>
          </cell>
          <cell r="E584" t="str">
            <v>951</v>
          </cell>
          <cell r="F584" t="str">
            <v>00000</v>
          </cell>
          <cell r="G584" t="str">
            <v>SO</v>
          </cell>
          <cell r="H584" t="str">
            <v>Personnel Flights</v>
          </cell>
        </row>
        <row r="585">
          <cell r="A585" t="str">
            <v>0601-1290-0000-000-00000-SO</v>
          </cell>
          <cell r="B585" t="str">
            <v>0601</v>
          </cell>
          <cell r="C585" t="str">
            <v>1290</v>
          </cell>
          <cell r="D585" t="str">
            <v>0000</v>
          </cell>
          <cell r="E585" t="str">
            <v>000</v>
          </cell>
          <cell r="F585" t="str">
            <v>00000</v>
          </cell>
          <cell r="G585" t="str">
            <v>SO</v>
          </cell>
          <cell r="H585" t="str">
            <v>Personnel Flights</v>
          </cell>
        </row>
        <row r="586">
          <cell r="A586" t="str">
            <v>0601-2051-DEGD-000-00000-SO</v>
          </cell>
          <cell r="B586" t="str">
            <v>0601</v>
          </cell>
          <cell r="C586" t="str">
            <v>2051</v>
          </cell>
          <cell r="D586" t="str">
            <v>DEGD</v>
          </cell>
          <cell r="E586" t="str">
            <v>000</v>
          </cell>
          <cell r="F586" t="str">
            <v>00000</v>
          </cell>
          <cell r="G586" t="str">
            <v>SO</v>
          </cell>
          <cell r="H586" t="str">
            <v>Personnel Flights</v>
          </cell>
        </row>
        <row r="587">
          <cell r="A587" t="str">
            <v>0601-2051-DEGD-A10-00000-SO</v>
          </cell>
          <cell r="B587" t="str">
            <v>0601</v>
          </cell>
          <cell r="C587" t="str">
            <v>2051</v>
          </cell>
          <cell r="D587" t="str">
            <v>DEGD</v>
          </cell>
          <cell r="E587" t="str">
            <v>A10</v>
          </cell>
          <cell r="F587" t="str">
            <v>00000</v>
          </cell>
          <cell r="G587" t="str">
            <v>SO</v>
          </cell>
          <cell r="H587" t="str">
            <v>Personnel Flights</v>
          </cell>
        </row>
        <row r="588">
          <cell r="A588" t="str">
            <v>0601-2051-DEGD-N51-00000-SO</v>
          </cell>
          <cell r="B588" t="str">
            <v>0601</v>
          </cell>
          <cell r="C588" t="str">
            <v>2051</v>
          </cell>
          <cell r="D588" t="str">
            <v>DEGD</v>
          </cell>
          <cell r="E588" t="str">
            <v>N51</v>
          </cell>
          <cell r="F588" t="str">
            <v>00000</v>
          </cell>
          <cell r="G588" t="str">
            <v>SO</v>
          </cell>
          <cell r="H588" t="str">
            <v>Personnel Flights</v>
          </cell>
        </row>
        <row r="589">
          <cell r="A589" t="str">
            <v>0601-2051-DEGZ-000-00000-SO</v>
          </cell>
          <cell r="B589" t="str">
            <v>0601</v>
          </cell>
          <cell r="C589" t="str">
            <v>2051</v>
          </cell>
          <cell r="D589" t="str">
            <v>DEGZ</v>
          </cell>
          <cell r="E589" t="str">
            <v>000</v>
          </cell>
          <cell r="F589" t="str">
            <v>00000</v>
          </cell>
          <cell r="G589" t="str">
            <v>SO</v>
          </cell>
          <cell r="H589" t="str">
            <v>Personnel Flights</v>
          </cell>
        </row>
        <row r="590">
          <cell r="A590" t="str">
            <v>0601-2051-DEGZ-951-00000-SO</v>
          </cell>
          <cell r="B590" t="str">
            <v>0601</v>
          </cell>
          <cell r="C590" t="str">
            <v>2051</v>
          </cell>
          <cell r="D590" t="str">
            <v>DEGZ</v>
          </cell>
          <cell r="E590" t="str">
            <v>951</v>
          </cell>
          <cell r="F590" t="str">
            <v>00000</v>
          </cell>
          <cell r="G590" t="str">
            <v>SO</v>
          </cell>
          <cell r="H590" t="str">
            <v>Personnel Flights</v>
          </cell>
        </row>
        <row r="591">
          <cell r="A591" t="str">
            <v>0601-2141-DHBP-000-00000-SO</v>
          </cell>
          <cell r="B591" t="str">
            <v>0601</v>
          </cell>
          <cell r="C591" t="str">
            <v>2141</v>
          </cell>
          <cell r="D591" t="str">
            <v>DHBP</v>
          </cell>
          <cell r="E591" t="str">
            <v>000</v>
          </cell>
          <cell r="F591" t="str">
            <v>00000</v>
          </cell>
          <cell r="G591" t="str">
            <v>SO</v>
          </cell>
          <cell r="H591" t="str">
            <v>Personnel Flights</v>
          </cell>
        </row>
        <row r="592">
          <cell r="A592" t="str">
            <v>0601-2141-DHBP-A10-00000-SO</v>
          </cell>
          <cell r="B592" t="str">
            <v>0601</v>
          </cell>
          <cell r="C592" t="str">
            <v>2141</v>
          </cell>
          <cell r="D592" t="str">
            <v>DHBP</v>
          </cell>
          <cell r="E592" t="str">
            <v>A10</v>
          </cell>
          <cell r="F592" t="str">
            <v>00000</v>
          </cell>
          <cell r="G592" t="str">
            <v>SO</v>
          </cell>
          <cell r="H592" t="str">
            <v>Personnel Flights</v>
          </cell>
        </row>
        <row r="593">
          <cell r="A593" t="str">
            <v>0601-2141-DHBP-N51-00000-SO</v>
          </cell>
          <cell r="B593" t="str">
            <v>0601</v>
          </cell>
          <cell r="C593" t="str">
            <v>2141</v>
          </cell>
          <cell r="D593" t="str">
            <v>DHBP</v>
          </cell>
          <cell r="E593" t="str">
            <v>N51</v>
          </cell>
          <cell r="F593" t="str">
            <v>00000</v>
          </cell>
          <cell r="G593" t="str">
            <v>SO</v>
          </cell>
          <cell r="H593" t="str">
            <v>Personnel Flights</v>
          </cell>
        </row>
        <row r="594">
          <cell r="A594" t="str">
            <v>0601-2141-DHBZ-000-00000-SO</v>
          </cell>
          <cell r="B594" t="str">
            <v>0601</v>
          </cell>
          <cell r="C594" t="str">
            <v>2141</v>
          </cell>
          <cell r="D594" t="str">
            <v>DHBZ</v>
          </cell>
          <cell r="E594" t="str">
            <v>000</v>
          </cell>
          <cell r="F594" t="str">
            <v>00000</v>
          </cell>
          <cell r="G594" t="str">
            <v>SO</v>
          </cell>
          <cell r="H594" t="str">
            <v>Personnel Flights</v>
          </cell>
        </row>
        <row r="595">
          <cell r="A595" t="str">
            <v>0601-2141-DHBZ-951-00000-SO</v>
          </cell>
          <cell r="B595" t="str">
            <v>0601</v>
          </cell>
          <cell r="C595" t="str">
            <v>2141</v>
          </cell>
          <cell r="D595" t="str">
            <v>DHBZ</v>
          </cell>
          <cell r="E595" t="str">
            <v>951</v>
          </cell>
          <cell r="F595" t="str">
            <v>00000</v>
          </cell>
          <cell r="G595" t="str">
            <v>SO</v>
          </cell>
          <cell r="H595" t="str">
            <v>Personnel Flights</v>
          </cell>
        </row>
        <row r="596">
          <cell r="A596" t="str">
            <v>0601-2230-DLLD-000-00000-SO</v>
          </cell>
          <cell r="B596" t="str">
            <v>0601</v>
          </cell>
          <cell r="C596" t="str">
            <v>2230</v>
          </cell>
          <cell r="D596" t="str">
            <v>DLLD</v>
          </cell>
          <cell r="E596" t="str">
            <v>000</v>
          </cell>
          <cell r="F596" t="str">
            <v>00000</v>
          </cell>
          <cell r="G596" t="str">
            <v>SO</v>
          </cell>
          <cell r="H596" t="str">
            <v>Personnel Flights</v>
          </cell>
        </row>
        <row r="597">
          <cell r="A597" t="str">
            <v>0601-2230-DLLD-A10-00000-SO</v>
          </cell>
          <cell r="B597" t="str">
            <v>0601</v>
          </cell>
          <cell r="C597" t="str">
            <v>2230</v>
          </cell>
          <cell r="D597" t="str">
            <v>DLLD</v>
          </cell>
          <cell r="E597" t="str">
            <v>A10</v>
          </cell>
          <cell r="F597" t="str">
            <v>00000</v>
          </cell>
          <cell r="G597" t="str">
            <v>SO</v>
          </cell>
          <cell r="H597" t="str">
            <v>Personnel Flights</v>
          </cell>
        </row>
        <row r="598">
          <cell r="A598" t="str">
            <v>0601-2230-DLLD-N51-00000-SO</v>
          </cell>
          <cell r="B598" t="str">
            <v>0601</v>
          </cell>
          <cell r="C598" t="str">
            <v>2230</v>
          </cell>
          <cell r="D598" t="str">
            <v>DLLD</v>
          </cell>
          <cell r="E598" t="str">
            <v>N51</v>
          </cell>
          <cell r="F598" t="str">
            <v>00000</v>
          </cell>
          <cell r="G598" t="str">
            <v>SO</v>
          </cell>
          <cell r="H598" t="str">
            <v>Personnel Flights</v>
          </cell>
        </row>
        <row r="599">
          <cell r="A599" t="str">
            <v>0601-2230-DLLZ-000-00000-SO</v>
          </cell>
          <cell r="B599" t="str">
            <v>0601</v>
          </cell>
          <cell r="C599" t="str">
            <v>2230</v>
          </cell>
          <cell r="D599" t="str">
            <v>DLLZ</v>
          </cell>
          <cell r="E599" t="str">
            <v>000</v>
          </cell>
          <cell r="F599" t="str">
            <v>00000</v>
          </cell>
          <cell r="G599" t="str">
            <v>SO</v>
          </cell>
          <cell r="H599" t="str">
            <v>Personnel Flights</v>
          </cell>
        </row>
        <row r="600">
          <cell r="A600" t="str">
            <v>0601-2230-DLLZ-951-00000-SO</v>
          </cell>
          <cell r="B600" t="str">
            <v>0601</v>
          </cell>
          <cell r="C600" t="str">
            <v>2230</v>
          </cell>
          <cell r="D600" t="str">
            <v>DLLZ</v>
          </cell>
          <cell r="E600" t="str">
            <v>951</v>
          </cell>
          <cell r="F600" t="str">
            <v>00000</v>
          </cell>
          <cell r="G600" t="str">
            <v>SO</v>
          </cell>
          <cell r="H600" t="str">
            <v>Personnel Flights</v>
          </cell>
        </row>
        <row r="601">
          <cell r="A601" t="str">
            <v>0601-2375-DEFP-000-00000-SO</v>
          </cell>
          <cell r="B601" t="str">
            <v>0601</v>
          </cell>
          <cell r="C601" t="str">
            <v>2375</v>
          </cell>
          <cell r="D601" t="str">
            <v>DEFP</v>
          </cell>
          <cell r="E601" t="str">
            <v>000</v>
          </cell>
          <cell r="F601" t="str">
            <v>00000</v>
          </cell>
          <cell r="G601" t="str">
            <v>SO</v>
          </cell>
          <cell r="H601" t="str">
            <v>Personnel Flights</v>
          </cell>
        </row>
        <row r="602">
          <cell r="A602" t="str">
            <v>0601-2375-DEFP-A10-00000-SO</v>
          </cell>
          <cell r="B602" t="str">
            <v>0601</v>
          </cell>
          <cell r="C602" t="str">
            <v>2375</v>
          </cell>
          <cell r="D602" t="str">
            <v>DEFP</v>
          </cell>
          <cell r="E602" t="str">
            <v>A10</v>
          </cell>
          <cell r="F602" t="str">
            <v>00000</v>
          </cell>
          <cell r="G602" t="str">
            <v>SO</v>
          </cell>
          <cell r="H602" t="str">
            <v>Personnel Flights</v>
          </cell>
        </row>
        <row r="603">
          <cell r="A603" t="str">
            <v>0601-2375-DEFP-N51-00000-SO</v>
          </cell>
          <cell r="B603" t="str">
            <v>0601</v>
          </cell>
          <cell r="C603" t="str">
            <v>2375</v>
          </cell>
          <cell r="D603" t="str">
            <v>DEFP</v>
          </cell>
          <cell r="E603" t="str">
            <v>N51</v>
          </cell>
          <cell r="F603" t="str">
            <v>00000</v>
          </cell>
          <cell r="G603" t="str">
            <v>SO</v>
          </cell>
          <cell r="H603" t="str">
            <v>Personnel Flights</v>
          </cell>
        </row>
        <row r="604">
          <cell r="A604" t="str">
            <v>0601-2375-DEFZ-000-00000-SO</v>
          </cell>
          <cell r="B604" t="str">
            <v>0601</v>
          </cell>
          <cell r="C604" t="str">
            <v>2375</v>
          </cell>
          <cell r="D604" t="str">
            <v>DEFZ</v>
          </cell>
          <cell r="E604" t="str">
            <v>000</v>
          </cell>
          <cell r="F604" t="str">
            <v>00000</v>
          </cell>
          <cell r="G604" t="str">
            <v>SO</v>
          </cell>
          <cell r="H604" t="str">
            <v>Personnel Flights</v>
          </cell>
        </row>
        <row r="605">
          <cell r="A605" t="str">
            <v>0601-2375-DEFZ-951-00000-SO</v>
          </cell>
          <cell r="B605" t="str">
            <v>0601</v>
          </cell>
          <cell r="C605" t="str">
            <v>2375</v>
          </cell>
          <cell r="D605" t="str">
            <v>DEFZ</v>
          </cell>
          <cell r="E605" t="str">
            <v>951</v>
          </cell>
          <cell r="F605" t="str">
            <v>00000</v>
          </cell>
          <cell r="G605" t="str">
            <v>SO</v>
          </cell>
          <cell r="H605" t="str">
            <v>Personnel Flights</v>
          </cell>
        </row>
        <row r="606">
          <cell r="A606" t="str">
            <v>0601-2460-DIIP-000-00000-SO</v>
          </cell>
          <cell r="B606" t="str">
            <v>0601</v>
          </cell>
          <cell r="C606" t="str">
            <v>2460</v>
          </cell>
          <cell r="D606" t="str">
            <v>DIIP</v>
          </cell>
          <cell r="E606" t="str">
            <v>000</v>
          </cell>
          <cell r="F606" t="str">
            <v>00000</v>
          </cell>
          <cell r="G606" t="str">
            <v>SO</v>
          </cell>
          <cell r="H606" t="str">
            <v>Personnel Flights</v>
          </cell>
        </row>
        <row r="607">
          <cell r="A607" t="str">
            <v>0601-2460-DIIP-A10-00000-SO</v>
          </cell>
          <cell r="B607" t="str">
            <v>0601</v>
          </cell>
          <cell r="C607" t="str">
            <v>2460</v>
          </cell>
          <cell r="D607" t="str">
            <v>DIIP</v>
          </cell>
          <cell r="E607" t="str">
            <v>A10</v>
          </cell>
          <cell r="F607" t="str">
            <v>00000</v>
          </cell>
          <cell r="G607" t="str">
            <v>SO</v>
          </cell>
          <cell r="H607" t="str">
            <v>Personnel Flights</v>
          </cell>
        </row>
        <row r="608">
          <cell r="A608" t="str">
            <v>0601-2460-DIIP-N51-00000-SO</v>
          </cell>
          <cell r="B608" t="str">
            <v>0601</v>
          </cell>
          <cell r="C608" t="str">
            <v>2460</v>
          </cell>
          <cell r="D608" t="str">
            <v>DIIP</v>
          </cell>
          <cell r="E608" t="str">
            <v>N51</v>
          </cell>
          <cell r="F608" t="str">
            <v>00000</v>
          </cell>
          <cell r="G608" t="str">
            <v>SO</v>
          </cell>
          <cell r="H608" t="str">
            <v>Personnel Flights</v>
          </cell>
        </row>
        <row r="609">
          <cell r="A609" t="str">
            <v>0601-2460-DIIZ-000-00000-SO</v>
          </cell>
          <cell r="B609" t="str">
            <v>0601</v>
          </cell>
          <cell r="C609" t="str">
            <v>2460</v>
          </cell>
          <cell r="D609" t="str">
            <v>DIIZ</v>
          </cell>
          <cell r="E609" t="str">
            <v>000</v>
          </cell>
          <cell r="F609" t="str">
            <v>00000</v>
          </cell>
          <cell r="G609" t="str">
            <v>SO</v>
          </cell>
          <cell r="H609" t="str">
            <v>Personnel Flights</v>
          </cell>
        </row>
        <row r="610">
          <cell r="A610" t="str">
            <v>0601-2460-DIIZ-951-00000-SO</v>
          </cell>
          <cell r="B610" t="str">
            <v>0601</v>
          </cell>
          <cell r="C610" t="str">
            <v>2460</v>
          </cell>
          <cell r="D610" t="str">
            <v>DIIZ</v>
          </cell>
          <cell r="E610" t="str">
            <v>951</v>
          </cell>
          <cell r="F610" t="str">
            <v>00000</v>
          </cell>
          <cell r="G610" t="str">
            <v>SO</v>
          </cell>
          <cell r="H610" t="str">
            <v>Personnel Flights</v>
          </cell>
        </row>
        <row r="611">
          <cell r="A611" t="str">
            <v>0601-2574-EGUP-000-00000-SO</v>
          </cell>
          <cell r="B611" t="str">
            <v>0601</v>
          </cell>
          <cell r="C611" t="str">
            <v>2574</v>
          </cell>
          <cell r="D611" t="str">
            <v>EGUP</v>
          </cell>
          <cell r="E611" t="str">
            <v>000</v>
          </cell>
          <cell r="F611" t="str">
            <v>00000</v>
          </cell>
          <cell r="G611" t="str">
            <v>SO</v>
          </cell>
          <cell r="H611" t="str">
            <v>Personnel Flights</v>
          </cell>
        </row>
        <row r="612">
          <cell r="A612" t="str">
            <v>0601-2574-EGUP-A10-00000-SO</v>
          </cell>
          <cell r="B612" t="str">
            <v>0601</v>
          </cell>
          <cell r="C612" t="str">
            <v>2574</v>
          </cell>
          <cell r="D612" t="str">
            <v>EGUP</v>
          </cell>
          <cell r="E612" t="str">
            <v>A10</v>
          </cell>
          <cell r="F612" t="str">
            <v>00000</v>
          </cell>
          <cell r="G612" t="str">
            <v>SO</v>
          </cell>
          <cell r="H612" t="str">
            <v>Personnel Flights</v>
          </cell>
        </row>
        <row r="613">
          <cell r="A613" t="str">
            <v>0601-2574-EGUP-N51-00000-SO</v>
          </cell>
          <cell r="B613" t="str">
            <v>0601</v>
          </cell>
          <cell r="C613" t="str">
            <v>2574</v>
          </cell>
          <cell r="D613" t="str">
            <v>EGUP</v>
          </cell>
          <cell r="E613" t="str">
            <v>N51</v>
          </cell>
          <cell r="F613" t="str">
            <v>00000</v>
          </cell>
          <cell r="G613" t="str">
            <v>SO</v>
          </cell>
          <cell r="H613" t="str">
            <v>Personnel Flights</v>
          </cell>
        </row>
        <row r="614">
          <cell r="A614" t="str">
            <v>0601-2574-EGUZ-000-00000-SO</v>
          </cell>
          <cell r="B614" t="str">
            <v>0601</v>
          </cell>
          <cell r="C614" t="str">
            <v>2574</v>
          </cell>
          <cell r="D614" t="str">
            <v>EGUZ</v>
          </cell>
          <cell r="E614" t="str">
            <v>000</v>
          </cell>
          <cell r="F614" t="str">
            <v>00000</v>
          </cell>
          <cell r="G614" t="str">
            <v>SO</v>
          </cell>
          <cell r="H614" t="str">
            <v>Personnel Flights</v>
          </cell>
        </row>
        <row r="615">
          <cell r="A615" t="str">
            <v>0601-2574-EGUZ-951-00000-SO</v>
          </cell>
          <cell r="B615" t="str">
            <v>0601</v>
          </cell>
          <cell r="C615" t="str">
            <v>2574</v>
          </cell>
          <cell r="D615" t="str">
            <v>EGUZ</v>
          </cell>
          <cell r="E615" t="str">
            <v>951</v>
          </cell>
          <cell r="F615" t="str">
            <v>00000</v>
          </cell>
          <cell r="G615" t="str">
            <v>SO</v>
          </cell>
          <cell r="H615" t="str">
            <v>Personnel Flights</v>
          </cell>
        </row>
        <row r="616">
          <cell r="A616" t="str">
            <v>0601-2576-EGTD-A10-00000-SO</v>
          </cell>
          <cell r="B616" t="str">
            <v>0601</v>
          </cell>
          <cell r="C616" t="str">
            <v>2576</v>
          </cell>
          <cell r="D616" t="str">
            <v>EGTD</v>
          </cell>
          <cell r="E616" t="str">
            <v>A10</v>
          </cell>
          <cell r="F616" t="str">
            <v>00000</v>
          </cell>
          <cell r="G616" t="str">
            <v>SO</v>
          </cell>
          <cell r="H616" t="str">
            <v>Personnel Flights</v>
          </cell>
        </row>
        <row r="617">
          <cell r="A617" t="str">
            <v>0601-2576-EGTD-N51-00000-SO</v>
          </cell>
          <cell r="B617" t="str">
            <v>0601</v>
          </cell>
          <cell r="C617" t="str">
            <v>2576</v>
          </cell>
          <cell r="D617" t="str">
            <v>EGTD</v>
          </cell>
          <cell r="E617" t="str">
            <v>N51</v>
          </cell>
          <cell r="F617" t="str">
            <v>00000</v>
          </cell>
          <cell r="G617" t="str">
            <v>SO</v>
          </cell>
          <cell r="H617" t="str">
            <v>Personnel Flights</v>
          </cell>
        </row>
        <row r="618">
          <cell r="A618" t="str">
            <v>0602-1290-0000-000-00000-SO</v>
          </cell>
          <cell r="B618" t="str">
            <v>0602</v>
          </cell>
          <cell r="C618" t="str">
            <v>1290</v>
          </cell>
          <cell r="D618" t="str">
            <v>0000</v>
          </cell>
          <cell r="E618" t="str">
            <v>000</v>
          </cell>
          <cell r="F618" t="str">
            <v>00000</v>
          </cell>
          <cell r="G618" t="str">
            <v>SO</v>
          </cell>
          <cell r="H618" t="str">
            <v>Programme Stationery</v>
          </cell>
        </row>
        <row r="619">
          <cell r="A619" t="str">
            <v>0602-2051-DEGD-000-00000-SO</v>
          </cell>
          <cell r="B619" t="str">
            <v>0602</v>
          </cell>
          <cell r="C619" t="str">
            <v>2051</v>
          </cell>
          <cell r="D619" t="str">
            <v>DEGD</v>
          </cell>
          <cell r="E619" t="str">
            <v>000</v>
          </cell>
          <cell r="F619" t="str">
            <v>00000</v>
          </cell>
          <cell r="G619" t="str">
            <v>SO</v>
          </cell>
          <cell r="H619" t="str">
            <v>Programme Stationery</v>
          </cell>
        </row>
        <row r="620">
          <cell r="A620" t="str">
            <v>0602-2141-DHBP-000-00000-SO</v>
          </cell>
          <cell r="B620" t="str">
            <v>0602</v>
          </cell>
          <cell r="C620" t="str">
            <v>2141</v>
          </cell>
          <cell r="D620" t="str">
            <v>DHBP</v>
          </cell>
          <cell r="E620" t="str">
            <v>000</v>
          </cell>
          <cell r="F620" t="str">
            <v>00000</v>
          </cell>
          <cell r="G620" t="str">
            <v>SO</v>
          </cell>
          <cell r="H620" t="str">
            <v>Programme Stationery</v>
          </cell>
        </row>
        <row r="621">
          <cell r="A621" t="str">
            <v>0602-2230-DLLD-000-00000-SO</v>
          </cell>
          <cell r="B621" t="str">
            <v>0602</v>
          </cell>
          <cell r="C621" t="str">
            <v>2230</v>
          </cell>
          <cell r="D621" t="str">
            <v>DLLD</v>
          </cell>
          <cell r="E621" t="str">
            <v>000</v>
          </cell>
          <cell r="F621" t="str">
            <v>00000</v>
          </cell>
          <cell r="G621" t="str">
            <v>SO</v>
          </cell>
          <cell r="H621" t="str">
            <v>Programme Stationery</v>
          </cell>
        </row>
        <row r="622">
          <cell r="A622" t="str">
            <v>0602-2375-DEFP-000-00000-SO</v>
          </cell>
          <cell r="B622" t="str">
            <v>0602</v>
          </cell>
          <cell r="C622" t="str">
            <v>2375</v>
          </cell>
          <cell r="D622" t="str">
            <v>DEFP</v>
          </cell>
          <cell r="E622" t="str">
            <v>000</v>
          </cell>
          <cell r="F622" t="str">
            <v>00000</v>
          </cell>
          <cell r="G622" t="str">
            <v>SO</v>
          </cell>
          <cell r="H622" t="str">
            <v>Programme Stationery</v>
          </cell>
        </row>
        <row r="623">
          <cell r="A623" t="str">
            <v>0602-2460-DIIP-000-00000-SO</v>
          </cell>
          <cell r="B623" t="str">
            <v>0602</v>
          </cell>
          <cell r="C623" t="str">
            <v>2460</v>
          </cell>
          <cell r="D623" t="str">
            <v>DIIP</v>
          </cell>
          <cell r="E623" t="str">
            <v>000</v>
          </cell>
          <cell r="F623" t="str">
            <v>00000</v>
          </cell>
          <cell r="G623" t="str">
            <v>SO</v>
          </cell>
          <cell r="H623" t="str">
            <v>Programme Stationery</v>
          </cell>
        </row>
        <row r="624">
          <cell r="A624" t="str">
            <v>0602-2574-EGUP-000-00000-SO</v>
          </cell>
          <cell r="B624" t="str">
            <v>0602</v>
          </cell>
          <cell r="C624" t="str">
            <v>2574</v>
          </cell>
          <cell r="D624" t="str">
            <v>EGUP</v>
          </cell>
          <cell r="E624" t="str">
            <v>000</v>
          </cell>
          <cell r="F624" t="str">
            <v>00000</v>
          </cell>
          <cell r="G624" t="str">
            <v>SO</v>
          </cell>
          <cell r="H624" t="str">
            <v>Programme Stationery</v>
          </cell>
        </row>
        <row r="625">
          <cell r="A625" t="str">
            <v>0603-1090-0000-000-00000-SO</v>
          </cell>
          <cell r="B625" t="str">
            <v>0603</v>
          </cell>
          <cell r="C625" t="str">
            <v>1090</v>
          </cell>
          <cell r="D625" t="str">
            <v>0000</v>
          </cell>
          <cell r="E625" t="str">
            <v>000</v>
          </cell>
          <cell r="F625" t="str">
            <v>00000</v>
          </cell>
          <cell r="G625" t="str">
            <v>SO</v>
          </cell>
          <cell r="H625" t="str">
            <v>Accommodation &amp; Meals (In Support)</v>
          </cell>
        </row>
        <row r="626">
          <cell r="A626" t="str">
            <v>0603-1090-0000-951-00000-SO</v>
          </cell>
          <cell r="B626" t="str">
            <v>0603</v>
          </cell>
          <cell r="C626" t="str">
            <v>1090</v>
          </cell>
          <cell r="D626" t="str">
            <v>0000</v>
          </cell>
          <cell r="E626" t="str">
            <v>951</v>
          </cell>
          <cell r="F626" t="str">
            <v>00000</v>
          </cell>
          <cell r="G626" t="str">
            <v>SO</v>
          </cell>
          <cell r="H626" t="str">
            <v>Accommodation &amp; Meals (In Support)</v>
          </cell>
        </row>
        <row r="627">
          <cell r="A627" t="str">
            <v>0603-1090-0000-952-00000-SO</v>
          </cell>
          <cell r="B627" t="str">
            <v>0603</v>
          </cell>
          <cell r="C627" t="str">
            <v>1090</v>
          </cell>
          <cell r="D627" t="str">
            <v>0000</v>
          </cell>
          <cell r="E627" t="str">
            <v>952</v>
          </cell>
          <cell r="F627" t="str">
            <v>00000</v>
          </cell>
          <cell r="G627" t="str">
            <v>SO</v>
          </cell>
          <cell r="H627" t="str">
            <v>Accommodation &amp; Meals (In Support)</v>
          </cell>
        </row>
        <row r="628">
          <cell r="A628" t="str">
            <v>0603-1290-0000-000-00000-SO</v>
          </cell>
          <cell r="B628" t="str">
            <v>0603</v>
          </cell>
          <cell r="C628" t="str">
            <v>1290</v>
          </cell>
          <cell r="D628" t="str">
            <v>0000</v>
          </cell>
          <cell r="E628" t="str">
            <v>000</v>
          </cell>
          <cell r="F628" t="str">
            <v>00000</v>
          </cell>
          <cell r="G628" t="str">
            <v>SO</v>
          </cell>
          <cell r="H628" t="str">
            <v>Accommodation &amp; Meals (In Support)</v>
          </cell>
        </row>
        <row r="629">
          <cell r="A629" t="str">
            <v>0603-1390-0000-000-00000-SO</v>
          </cell>
          <cell r="B629" t="str">
            <v>0603</v>
          </cell>
          <cell r="C629" t="str">
            <v>1390</v>
          </cell>
          <cell r="D629" t="str">
            <v>0000</v>
          </cell>
          <cell r="E629" t="str">
            <v>000</v>
          </cell>
          <cell r="F629" t="str">
            <v>00000</v>
          </cell>
          <cell r="G629" t="str">
            <v>SO</v>
          </cell>
          <cell r="H629" t="str">
            <v>Accommodation &amp; Meals (In Support)</v>
          </cell>
        </row>
        <row r="630">
          <cell r="A630" t="str">
            <v>0603-2051-DEGD-000-00000-SO</v>
          </cell>
          <cell r="B630" t="str">
            <v>0603</v>
          </cell>
          <cell r="C630" t="str">
            <v>2051</v>
          </cell>
          <cell r="D630" t="str">
            <v>DEGD</v>
          </cell>
          <cell r="E630" t="str">
            <v>000</v>
          </cell>
          <cell r="F630" t="str">
            <v>00000</v>
          </cell>
          <cell r="G630" t="str">
            <v>SO</v>
          </cell>
          <cell r="H630" t="str">
            <v>Accommodation &amp; Meals (In Support)</v>
          </cell>
        </row>
        <row r="631">
          <cell r="A631" t="str">
            <v>0603-2051-DEGD-A10-00000-SO</v>
          </cell>
          <cell r="B631" t="str">
            <v>0603</v>
          </cell>
          <cell r="C631" t="str">
            <v>2051</v>
          </cell>
          <cell r="D631" t="str">
            <v>DEGD</v>
          </cell>
          <cell r="E631" t="str">
            <v>A10</v>
          </cell>
          <cell r="F631" t="str">
            <v>00000</v>
          </cell>
          <cell r="G631" t="str">
            <v>SO</v>
          </cell>
          <cell r="H631" t="str">
            <v>Accommodation &amp; Meals (In Support)</v>
          </cell>
        </row>
        <row r="632">
          <cell r="A632" t="str">
            <v>0603-2051-DEGD-A12-00000-SO</v>
          </cell>
          <cell r="B632" t="str">
            <v>0603</v>
          </cell>
          <cell r="C632" t="str">
            <v>2051</v>
          </cell>
          <cell r="D632" t="str">
            <v>DEGD</v>
          </cell>
          <cell r="E632" t="str">
            <v>A12</v>
          </cell>
          <cell r="F632" t="str">
            <v>00000</v>
          </cell>
          <cell r="G632" t="str">
            <v>SO</v>
          </cell>
          <cell r="H632" t="str">
            <v>Accommodation &amp; Meals (In Support)</v>
          </cell>
        </row>
        <row r="633">
          <cell r="A633" t="str">
            <v>0603-2051-DEGD-N51-00000-SO</v>
          </cell>
          <cell r="B633" t="str">
            <v>0603</v>
          </cell>
          <cell r="C633" t="str">
            <v>2051</v>
          </cell>
          <cell r="D633" t="str">
            <v>DEGD</v>
          </cell>
          <cell r="E633" t="str">
            <v>N51</v>
          </cell>
          <cell r="F633" t="str">
            <v>00000</v>
          </cell>
          <cell r="G633" t="str">
            <v>SO</v>
          </cell>
          <cell r="H633" t="str">
            <v>Accommodation &amp; Meals (In Support)</v>
          </cell>
        </row>
        <row r="634">
          <cell r="A634" t="str">
            <v>0603-2051-DEGD-N52-00000-SO</v>
          </cell>
          <cell r="B634" t="str">
            <v>0603</v>
          </cell>
          <cell r="C634" t="str">
            <v>2051</v>
          </cell>
          <cell r="D634" t="str">
            <v>DEGD</v>
          </cell>
          <cell r="E634" t="str">
            <v>N52</v>
          </cell>
          <cell r="F634" t="str">
            <v>00000</v>
          </cell>
          <cell r="G634" t="str">
            <v>SO</v>
          </cell>
          <cell r="H634" t="str">
            <v>Accommodation &amp; Meals (In Support)</v>
          </cell>
        </row>
        <row r="635">
          <cell r="A635" t="str">
            <v>0603-2051-DEGZ-000-00000-SO</v>
          </cell>
          <cell r="B635" t="str">
            <v>0603</v>
          </cell>
          <cell r="C635" t="str">
            <v>2051</v>
          </cell>
          <cell r="D635" t="str">
            <v>DEGZ</v>
          </cell>
          <cell r="E635" t="str">
            <v>000</v>
          </cell>
          <cell r="F635" t="str">
            <v>00000</v>
          </cell>
          <cell r="G635" t="str">
            <v>SO</v>
          </cell>
          <cell r="H635" t="str">
            <v>Accommodation &amp; Meals (In Support)</v>
          </cell>
        </row>
        <row r="636">
          <cell r="A636" t="str">
            <v>0603-2051-DEGZ-951-00000-SO</v>
          </cell>
          <cell r="B636" t="str">
            <v>0603</v>
          </cell>
          <cell r="C636" t="str">
            <v>2051</v>
          </cell>
          <cell r="D636" t="str">
            <v>DEGZ</v>
          </cell>
          <cell r="E636" t="str">
            <v>951</v>
          </cell>
          <cell r="F636" t="str">
            <v>00000</v>
          </cell>
          <cell r="G636" t="str">
            <v>SO</v>
          </cell>
          <cell r="H636" t="str">
            <v>Accommodation &amp; Meals (In Support)</v>
          </cell>
        </row>
        <row r="637">
          <cell r="A637" t="str">
            <v>0603-2051-DEGZ-952-00000-SO</v>
          </cell>
          <cell r="B637" t="str">
            <v>0603</v>
          </cell>
          <cell r="C637" t="str">
            <v>2051</v>
          </cell>
          <cell r="D637" t="str">
            <v>DEGZ</v>
          </cell>
          <cell r="E637" t="str">
            <v>952</v>
          </cell>
          <cell r="F637" t="str">
            <v>00000</v>
          </cell>
          <cell r="G637" t="str">
            <v>SO</v>
          </cell>
          <cell r="H637" t="str">
            <v>Accommodation &amp; Meals (In Support)</v>
          </cell>
        </row>
        <row r="638">
          <cell r="A638" t="str">
            <v>0603-2141-DHBP-000-00000-SO</v>
          </cell>
          <cell r="B638" t="str">
            <v>0603</v>
          </cell>
          <cell r="C638" t="str">
            <v>2141</v>
          </cell>
          <cell r="D638" t="str">
            <v>DHBP</v>
          </cell>
          <cell r="E638" t="str">
            <v>000</v>
          </cell>
          <cell r="F638" t="str">
            <v>00000</v>
          </cell>
          <cell r="G638" t="str">
            <v>SO</v>
          </cell>
          <cell r="H638" t="str">
            <v>Accommodation &amp; Meals (In Support)</v>
          </cell>
        </row>
        <row r="639">
          <cell r="A639" t="str">
            <v>0603-2141-DHBP-A10-00000-SO</v>
          </cell>
          <cell r="B639" t="str">
            <v>0603</v>
          </cell>
          <cell r="C639" t="str">
            <v>2141</v>
          </cell>
          <cell r="D639" t="str">
            <v>DHBP</v>
          </cell>
          <cell r="E639" t="str">
            <v>A10</v>
          </cell>
          <cell r="F639" t="str">
            <v>00000</v>
          </cell>
          <cell r="G639" t="str">
            <v>SO</v>
          </cell>
          <cell r="H639" t="str">
            <v>Accommodation &amp; Meals (In Support)</v>
          </cell>
        </row>
        <row r="640">
          <cell r="A640" t="str">
            <v>0603-2141-DHBP-A12-00000-SO</v>
          </cell>
          <cell r="B640" t="str">
            <v>0603</v>
          </cell>
          <cell r="C640" t="str">
            <v>2141</v>
          </cell>
          <cell r="D640" t="str">
            <v>DHBP</v>
          </cell>
          <cell r="E640" t="str">
            <v>A12</v>
          </cell>
          <cell r="F640" t="str">
            <v>00000</v>
          </cell>
          <cell r="G640" t="str">
            <v>SO</v>
          </cell>
          <cell r="H640" t="str">
            <v>Accommodation &amp; Meals (In Support)</v>
          </cell>
        </row>
        <row r="641">
          <cell r="A641" t="str">
            <v>0603-2141-DHBP-N51-00000-SO</v>
          </cell>
          <cell r="B641" t="str">
            <v>0603</v>
          </cell>
          <cell r="C641" t="str">
            <v>2141</v>
          </cell>
          <cell r="D641" t="str">
            <v>DHBP</v>
          </cell>
          <cell r="E641" t="str">
            <v>N51</v>
          </cell>
          <cell r="F641" t="str">
            <v>00000</v>
          </cell>
          <cell r="G641" t="str">
            <v>SO</v>
          </cell>
          <cell r="H641" t="str">
            <v>Accommodation &amp; Meals (In Support)</v>
          </cell>
        </row>
        <row r="642">
          <cell r="A642" t="str">
            <v>0603-2141-DHBP-N52-00000-SO</v>
          </cell>
          <cell r="B642" t="str">
            <v>0603</v>
          </cell>
          <cell r="C642" t="str">
            <v>2141</v>
          </cell>
          <cell r="D642" t="str">
            <v>DHBP</v>
          </cell>
          <cell r="E642" t="str">
            <v>N52</v>
          </cell>
          <cell r="F642" t="str">
            <v>00000</v>
          </cell>
          <cell r="G642" t="str">
            <v>SO</v>
          </cell>
          <cell r="H642" t="str">
            <v>Accommodation &amp; Meals (In Support)</v>
          </cell>
        </row>
        <row r="643">
          <cell r="A643" t="str">
            <v>0603-2141-DHBZ-000-00000-SO</v>
          </cell>
          <cell r="B643" t="str">
            <v>0603</v>
          </cell>
          <cell r="C643" t="str">
            <v>2141</v>
          </cell>
          <cell r="D643" t="str">
            <v>DHBZ</v>
          </cell>
          <cell r="E643" t="str">
            <v>000</v>
          </cell>
          <cell r="F643" t="str">
            <v>00000</v>
          </cell>
          <cell r="G643" t="str">
            <v>SO</v>
          </cell>
          <cell r="H643" t="str">
            <v>Accommodation &amp; Meals (In Support)</v>
          </cell>
        </row>
        <row r="644">
          <cell r="A644" t="str">
            <v>0603-2141-DHBZ-951-00000-SO</v>
          </cell>
          <cell r="B644" t="str">
            <v>0603</v>
          </cell>
          <cell r="C644" t="str">
            <v>2141</v>
          </cell>
          <cell r="D644" t="str">
            <v>DHBZ</v>
          </cell>
          <cell r="E644" t="str">
            <v>951</v>
          </cell>
          <cell r="F644" t="str">
            <v>00000</v>
          </cell>
          <cell r="G644" t="str">
            <v>SO</v>
          </cell>
          <cell r="H644" t="str">
            <v>Accommodation &amp; Meals (In Support)</v>
          </cell>
        </row>
        <row r="645">
          <cell r="A645" t="str">
            <v>0603-2141-DHBZ-952-00000-SO</v>
          </cell>
          <cell r="B645" t="str">
            <v>0603</v>
          </cell>
          <cell r="C645" t="str">
            <v>2141</v>
          </cell>
          <cell r="D645" t="str">
            <v>DHBZ</v>
          </cell>
          <cell r="E645" t="str">
            <v>952</v>
          </cell>
          <cell r="F645" t="str">
            <v>00000</v>
          </cell>
          <cell r="G645" t="str">
            <v>SO</v>
          </cell>
          <cell r="H645" t="str">
            <v>Accommodation &amp; Meals (In Support)</v>
          </cell>
        </row>
        <row r="646">
          <cell r="A646" t="str">
            <v>0603-2230-DLLD-000-00000-SO</v>
          </cell>
          <cell r="B646" t="str">
            <v>0603</v>
          </cell>
          <cell r="C646" t="str">
            <v>2230</v>
          </cell>
          <cell r="D646" t="str">
            <v>DLLD</v>
          </cell>
          <cell r="E646" t="str">
            <v>000</v>
          </cell>
          <cell r="F646" t="str">
            <v>00000</v>
          </cell>
          <cell r="G646" t="str">
            <v>SO</v>
          </cell>
          <cell r="H646" t="str">
            <v>Accommodation &amp; Meals (In Support)</v>
          </cell>
        </row>
        <row r="647">
          <cell r="A647" t="str">
            <v>0603-2230-DLLD-A10-00000-SO</v>
          </cell>
          <cell r="B647" t="str">
            <v>0603</v>
          </cell>
          <cell r="C647" t="str">
            <v>2230</v>
          </cell>
          <cell r="D647" t="str">
            <v>DLLD</v>
          </cell>
          <cell r="E647" t="str">
            <v>A10</v>
          </cell>
          <cell r="F647" t="str">
            <v>00000</v>
          </cell>
          <cell r="G647" t="str">
            <v>SO</v>
          </cell>
          <cell r="H647" t="str">
            <v>Accommodation &amp; Meals (In Support)</v>
          </cell>
        </row>
        <row r="648">
          <cell r="A648" t="str">
            <v>0603-2230-DLLD-A12-00000-SO</v>
          </cell>
          <cell r="B648" t="str">
            <v>0603</v>
          </cell>
          <cell r="C648" t="str">
            <v>2230</v>
          </cell>
          <cell r="D648" t="str">
            <v>DLLD</v>
          </cell>
          <cell r="E648" t="str">
            <v>A12</v>
          </cell>
          <cell r="F648" t="str">
            <v>00000</v>
          </cell>
          <cell r="G648" t="str">
            <v>SO</v>
          </cell>
          <cell r="H648" t="str">
            <v>Accommodation &amp; Meals (In Support)</v>
          </cell>
        </row>
        <row r="649">
          <cell r="A649" t="str">
            <v>0603-2230-DLLD-N51-00000-SO</v>
          </cell>
          <cell r="B649" t="str">
            <v>0603</v>
          </cell>
          <cell r="C649" t="str">
            <v>2230</v>
          </cell>
          <cell r="D649" t="str">
            <v>DLLD</v>
          </cell>
          <cell r="E649" t="str">
            <v>N51</v>
          </cell>
          <cell r="F649" t="str">
            <v>00000</v>
          </cell>
          <cell r="G649" t="str">
            <v>SO</v>
          </cell>
          <cell r="H649" t="str">
            <v>Accommodation &amp; Meals (In Support)</v>
          </cell>
        </row>
        <row r="650">
          <cell r="A650" t="str">
            <v>0603-2230-DLLD-N52-00000-SO</v>
          </cell>
          <cell r="B650" t="str">
            <v>0603</v>
          </cell>
          <cell r="C650" t="str">
            <v>2230</v>
          </cell>
          <cell r="D650" t="str">
            <v>DLLD</v>
          </cell>
          <cell r="E650" t="str">
            <v>N52</v>
          </cell>
          <cell r="F650" t="str">
            <v>00000</v>
          </cell>
          <cell r="G650" t="str">
            <v>SO</v>
          </cell>
          <cell r="H650" t="str">
            <v>Accommodation &amp; Meals (In Support)</v>
          </cell>
        </row>
        <row r="651">
          <cell r="A651" t="str">
            <v>0603-2230-DLLZ-000-00000-SO</v>
          </cell>
          <cell r="B651" t="str">
            <v>0603</v>
          </cell>
          <cell r="C651" t="str">
            <v>2230</v>
          </cell>
          <cell r="D651" t="str">
            <v>DLLZ</v>
          </cell>
          <cell r="E651" t="str">
            <v>000</v>
          </cell>
          <cell r="F651" t="str">
            <v>00000</v>
          </cell>
          <cell r="G651" t="str">
            <v>SO</v>
          </cell>
          <cell r="H651" t="str">
            <v>Accommodation &amp; Meals (In Support)</v>
          </cell>
        </row>
        <row r="652">
          <cell r="A652" t="str">
            <v>0603-2230-DLLZ-951-00000-SO</v>
          </cell>
          <cell r="B652" t="str">
            <v>0603</v>
          </cell>
          <cell r="C652" t="str">
            <v>2230</v>
          </cell>
          <cell r="D652" t="str">
            <v>DLLZ</v>
          </cell>
          <cell r="E652" t="str">
            <v>951</v>
          </cell>
          <cell r="F652" t="str">
            <v>00000</v>
          </cell>
          <cell r="G652" t="str">
            <v>SO</v>
          </cell>
          <cell r="H652" t="str">
            <v>Accommodation &amp; Meals (In Support)</v>
          </cell>
        </row>
        <row r="653">
          <cell r="A653" t="str">
            <v>0603-2230-DLLZ-952-00000-SO</v>
          </cell>
          <cell r="B653" t="str">
            <v>0603</v>
          </cell>
          <cell r="C653" t="str">
            <v>2230</v>
          </cell>
          <cell r="D653" t="str">
            <v>DLLZ</v>
          </cell>
          <cell r="E653" t="str">
            <v>952</v>
          </cell>
          <cell r="F653" t="str">
            <v>00000</v>
          </cell>
          <cell r="G653" t="str">
            <v>SO</v>
          </cell>
          <cell r="H653" t="str">
            <v>Accommodation &amp; Meals (In Support)</v>
          </cell>
        </row>
        <row r="654">
          <cell r="A654" t="str">
            <v>0603-2375-DEFP-000-00000-SO</v>
          </cell>
          <cell r="B654" t="str">
            <v>0603</v>
          </cell>
          <cell r="C654" t="str">
            <v>2375</v>
          </cell>
          <cell r="D654" t="str">
            <v>DEFP</v>
          </cell>
          <cell r="E654" t="str">
            <v>000</v>
          </cell>
          <cell r="F654" t="str">
            <v>00000</v>
          </cell>
          <cell r="G654" t="str">
            <v>SO</v>
          </cell>
          <cell r="H654" t="str">
            <v>Accommodation &amp; Meals (In Support)</v>
          </cell>
        </row>
        <row r="655">
          <cell r="A655" t="str">
            <v>0603-2375-DEFP-A10-00000-SO</v>
          </cell>
          <cell r="B655" t="str">
            <v>0603</v>
          </cell>
          <cell r="C655" t="str">
            <v>2375</v>
          </cell>
          <cell r="D655" t="str">
            <v>DEFP</v>
          </cell>
          <cell r="E655" t="str">
            <v>A10</v>
          </cell>
          <cell r="F655" t="str">
            <v>00000</v>
          </cell>
          <cell r="G655" t="str">
            <v>SO</v>
          </cell>
          <cell r="H655" t="str">
            <v>Accommodation &amp; Meals (In Support)</v>
          </cell>
        </row>
        <row r="656">
          <cell r="A656" t="str">
            <v>0603-2375-DEFP-N51-00000-SO</v>
          </cell>
          <cell r="B656" t="str">
            <v>0603</v>
          </cell>
          <cell r="C656" t="str">
            <v>2375</v>
          </cell>
          <cell r="D656" t="str">
            <v>DEFP</v>
          </cell>
          <cell r="E656" t="str">
            <v>N51</v>
          </cell>
          <cell r="F656" t="str">
            <v>00000</v>
          </cell>
          <cell r="G656" t="str">
            <v>SO</v>
          </cell>
          <cell r="H656" t="str">
            <v>Accommodation &amp; Meals (In Support)</v>
          </cell>
        </row>
        <row r="657">
          <cell r="A657" t="str">
            <v>0603-2375-DEFP-N52-00000-SO</v>
          </cell>
          <cell r="B657" t="str">
            <v>0603</v>
          </cell>
          <cell r="C657" t="str">
            <v>2375</v>
          </cell>
          <cell r="D657" t="str">
            <v>DEFP</v>
          </cell>
          <cell r="E657" t="str">
            <v>N52</v>
          </cell>
          <cell r="F657" t="str">
            <v>00000</v>
          </cell>
          <cell r="G657" t="str">
            <v>SO</v>
          </cell>
          <cell r="H657" t="str">
            <v>Accommodation &amp; Meals (In Support)</v>
          </cell>
        </row>
        <row r="658">
          <cell r="A658" t="str">
            <v>0603-2375-DEFZ-000-00000-SO</v>
          </cell>
          <cell r="B658" t="str">
            <v>0603</v>
          </cell>
          <cell r="C658" t="str">
            <v>2375</v>
          </cell>
          <cell r="D658" t="str">
            <v>DEFZ</v>
          </cell>
          <cell r="E658" t="str">
            <v>000</v>
          </cell>
          <cell r="F658" t="str">
            <v>00000</v>
          </cell>
          <cell r="G658" t="str">
            <v>SO</v>
          </cell>
          <cell r="H658" t="str">
            <v>Accommodation &amp; Meals (In Support)</v>
          </cell>
        </row>
        <row r="659">
          <cell r="A659" t="str">
            <v>0603-2375-DEFZ-951-00000-SO</v>
          </cell>
          <cell r="B659" t="str">
            <v>0603</v>
          </cell>
          <cell r="C659" t="str">
            <v>2375</v>
          </cell>
          <cell r="D659" t="str">
            <v>DEFZ</v>
          </cell>
          <cell r="E659" t="str">
            <v>951</v>
          </cell>
          <cell r="F659" t="str">
            <v>00000</v>
          </cell>
          <cell r="G659" t="str">
            <v>SO</v>
          </cell>
          <cell r="H659" t="str">
            <v>Accommodation &amp; Meals (In Support)</v>
          </cell>
        </row>
        <row r="660">
          <cell r="A660" t="str">
            <v>0603-2375-DEFZ-952-00000-SO</v>
          </cell>
          <cell r="B660" t="str">
            <v>0603</v>
          </cell>
          <cell r="C660" t="str">
            <v>2375</v>
          </cell>
          <cell r="D660" t="str">
            <v>DEFZ</v>
          </cell>
          <cell r="E660" t="str">
            <v>952</v>
          </cell>
          <cell r="F660" t="str">
            <v>00000</v>
          </cell>
          <cell r="G660" t="str">
            <v>SO</v>
          </cell>
          <cell r="H660" t="str">
            <v>Accommodation &amp; Meals (In Support)</v>
          </cell>
        </row>
        <row r="661">
          <cell r="A661" t="str">
            <v>0603-2460-DIIP-000-00000-SO</v>
          </cell>
          <cell r="B661" t="str">
            <v>0603</v>
          </cell>
          <cell r="C661" t="str">
            <v>2460</v>
          </cell>
          <cell r="D661" t="str">
            <v>DIIP</v>
          </cell>
          <cell r="E661" t="str">
            <v>000</v>
          </cell>
          <cell r="F661" t="str">
            <v>00000</v>
          </cell>
          <cell r="G661" t="str">
            <v>SO</v>
          </cell>
          <cell r="H661" t="str">
            <v>Accommodation &amp; Meals (In Support)</v>
          </cell>
        </row>
        <row r="662">
          <cell r="A662" t="str">
            <v>0603-2460-DIIP-A10-00000-SO</v>
          </cell>
          <cell r="B662" t="str">
            <v>0603</v>
          </cell>
          <cell r="C662" t="str">
            <v>2460</v>
          </cell>
          <cell r="D662" t="str">
            <v>DIIP</v>
          </cell>
          <cell r="E662" t="str">
            <v>A10</v>
          </cell>
          <cell r="F662" t="str">
            <v>00000</v>
          </cell>
          <cell r="G662" t="str">
            <v>SO</v>
          </cell>
          <cell r="H662" t="str">
            <v>Accommodation &amp; Meals (In Support)</v>
          </cell>
        </row>
        <row r="663">
          <cell r="A663" t="str">
            <v>0603-2460-DIIP-N51-00000-SO</v>
          </cell>
          <cell r="B663" t="str">
            <v>0603</v>
          </cell>
          <cell r="C663" t="str">
            <v>2460</v>
          </cell>
          <cell r="D663" t="str">
            <v>DIIP</v>
          </cell>
          <cell r="E663" t="str">
            <v>N51</v>
          </cell>
          <cell r="F663" t="str">
            <v>00000</v>
          </cell>
          <cell r="G663" t="str">
            <v>SO</v>
          </cell>
          <cell r="H663" t="str">
            <v>Accommodation &amp; Meals (In Support)</v>
          </cell>
        </row>
        <row r="664">
          <cell r="A664" t="str">
            <v>0603-2460-DIIP-N52-00000-SO</v>
          </cell>
          <cell r="B664" t="str">
            <v>0603</v>
          </cell>
          <cell r="C664" t="str">
            <v>2460</v>
          </cell>
          <cell r="D664" t="str">
            <v>DIIP</v>
          </cell>
          <cell r="E664" t="str">
            <v>N52</v>
          </cell>
          <cell r="F664" t="str">
            <v>00000</v>
          </cell>
          <cell r="G664" t="str">
            <v>SO</v>
          </cell>
          <cell r="H664" t="str">
            <v>Accommodation &amp; Meals (In Support)</v>
          </cell>
        </row>
        <row r="665">
          <cell r="A665" t="str">
            <v>0603-2460-DIIZ-000-00000-SO</v>
          </cell>
          <cell r="B665" t="str">
            <v>0603</v>
          </cell>
          <cell r="C665" t="str">
            <v>2460</v>
          </cell>
          <cell r="D665" t="str">
            <v>DIIZ</v>
          </cell>
          <cell r="E665" t="str">
            <v>000</v>
          </cell>
          <cell r="F665" t="str">
            <v>00000</v>
          </cell>
          <cell r="G665" t="str">
            <v>SO</v>
          </cell>
          <cell r="H665" t="str">
            <v>Accommodation &amp; Meals (In Support)</v>
          </cell>
        </row>
        <row r="666">
          <cell r="A666" t="str">
            <v>0603-2460-DIIZ-951-00000-SO</v>
          </cell>
          <cell r="B666" t="str">
            <v>0603</v>
          </cell>
          <cell r="C666" t="str">
            <v>2460</v>
          </cell>
          <cell r="D666" t="str">
            <v>DIIZ</v>
          </cell>
          <cell r="E666" t="str">
            <v>951</v>
          </cell>
          <cell r="F666" t="str">
            <v>00000</v>
          </cell>
          <cell r="G666" t="str">
            <v>SO</v>
          </cell>
          <cell r="H666" t="str">
            <v>Accommodation &amp; Meals (In Support)</v>
          </cell>
        </row>
        <row r="667">
          <cell r="A667" t="str">
            <v>0603-2460-DIIZ-952-00000-SO</v>
          </cell>
          <cell r="B667" t="str">
            <v>0603</v>
          </cell>
          <cell r="C667" t="str">
            <v>2460</v>
          </cell>
          <cell r="D667" t="str">
            <v>DIIZ</v>
          </cell>
          <cell r="E667" t="str">
            <v>952</v>
          </cell>
          <cell r="F667" t="str">
            <v>00000</v>
          </cell>
          <cell r="G667" t="str">
            <v>SO</v>
          </cell>
          <cell r="H667" t="str">
            <v>Accommodation &amp; Meals (In Support)</v>
          </cell>
        </row>
        <row r="668">
          <cell r="A668" t="str">
            <v>0603-2574-EGUP-000-00000-SO</v>
          </cell>
          <cell r="B668" t="str">
            <v>0603</v>
          </cell>
          <cell r="C668" t="str">
            <v>2574</v>
          </cell>
          <cell r="D668" t="str">
            <v>EGUP</v>
          </cell>
          <cell r="E668" t="str">
            <v>000</v>
          </cell>
          <cell r="F668" t="str">
            <v>00000</v>
          </cell>
          <cell r="G668" t="str">
            <v>SO</v>
          </cell>
          <cell r="H668" t="str">
            <v>Accommodation &amp; Meals (In Support)</v>
          </cell>
        </row>
        <row r="669">
          <cell r="A669" t="str">
            <v>0603-2574-EGUP-A10-00000-SO</v>
          </cell>
          <cell r="B669" t="str">
            <v>0603</v>
          </cell>
          <cell r="C669" t="str">
            <v>2574</v>
          </cell>
          <cell r="D669" t="str">
            <v>EGUP</v>
          </cell>
          <cell r="E669" t="str">
            <v>A10</v>
          </cell>
          <cell r="F669" t="str">
            <v>00000</v>
          </cell>
          <cell r="G669" t="str">
            <v>SO</v>
          </cell>
          <cell r="H669" t="str">
            <v>Accommodation &amp; Meals (In Support)</v>
          </cell>
        </row>
        <row r="670">
          <cell r="A670" t="str">
            <v>0603-2574-EGUP-A13-00000-SO</v>
          </cell>
          <cell r="B670" t="str">
            <v>0603</v>
          </cell>
          <cell r="C670" t="str">
            <v>2574</v>
          </cell>
          <cell r="D670" t="str">
            <v>EGUP</v>
          </cell>
          <cell r="E670" t="str">
            <v>A13</v>
          </cell>
          <cell r="F670" t="str">
            <v>00000</v>
          </cell>
          <cell r="G670" t="str">
            <v>SO</v>
          </cell>
          <cell r="H670" t="str">
            <v>Accommodation &amp; Meals (In Support)</v>
          </cell>
        </row>
        <row r="671">
          <cell r="A671" t="str">
            <v>0603-2574-EGUP-N51-00000-SO</v>
          </cell>
          <cell r="B671" t="str">
            <v>0603</v>
          </cell>
          <cell r="C671" t="str">
            <v>2574</v>
          </cell>
          <cell r="D671" t="str">
            <v>EGUP</v>
          </cell>
          <cell r="E671" t="str">
            <v>N51</v>
          </cell>
          <cell r="F671" t="str">
            <v>00000</v>
          </cell>
          <cell r="G671" t="str">
            <v>SO</v>
          </cell>
          <cell r="H671" t="str">
            <v>Accommodation &amp; Meals (In Support)</v>
          </cell>
        </row>
        <row r="672">
          <cell r="A672" t="str">
            <v>0603-2574-EGUZ-000-00000-SO</v>
          </cell>
          <cell r="B672" t="str">
            <v>0603</v>
          </cell>
          <cell r="C672" t="str">
            <v>2574</v>
          </cell>
          <cell r="D672" t="str">
            <v>EGUZ</v>
          </cell>
          <cell r="E672" t="str">
            <v>000</v>
          </cell>
          <cell r="F672" t="str">
            <v>00000</v>
          </cell>
          <cell r="G672" t="str">
            <v>SO</v>
          </cell>
          <cell r="H672" t="str">
            <v>Accommodation &amp; Meals (In Support)</v>
          </cell>
        </row>
        <row r="673">
          <cell r="A673" t="str">
            <v>0603-2574-EGUZ-951-00000-SO</v>
          </cell>
          <cell r="B673" t="str">
            <v>0603</v>
          </cell>
          <cell r="C673" t="str">
            <v>2574</v>
          </cell>
          <cell r="D673" t="str">
            <v>EGUZ</v>
          </cell>
          <cell r="E673" t="str">
            <v>951</v>
          </cell>
          <cell r="F673" t="str">
            <v>00000</v>
          </cell>
          <cell r="G673" t="str">
            <v>SO</v>
          </cell>
          <cell r="H673" t="str">
            <v>Accommodation &amp; Meals (In Support)</v>
          </cell>
        </row>
        <row r="674">
          <cell r="A674" t="str">
            <v>0603-2574-EGUZ-952-00000-SO</v>
          </cell>
          <cell r="B674" t="str">
            <v>0603</v>
          </cell>
          <cell r="C674" t="str">
            <v>2574</v>
          </cell>
          <cell r="D674" t="str">
            <v>EGUZ</v>
          </cell>
          <cell r="E674" t="str">
            <v>952</v>
          </cell>
          <cell r="F674" t="str">
            <v>00000</v>
          </cell>
          <cell r="G674" t="str">
            <v>SO</v>
          </cell>
          <cell r="H674" t="str">
            <v>Accommodation &amp; Meals (In Support)</v>
          </cell>
        </row>
        <row r="675">
          <cell r="A675" t="str">
            <v>0603-2576-EGTD-A10-00000-SO</v>
          </cell>
          <cell r="B675" t="str">
            <v>0603</v>
          </cell>
          <cell r="C675" t="str">
            <v>2576</v>
          </cell>
          <cell r="D675" t="str">
            <v>EGTD</v>
          </cell>
          <cell r="E675" t="str">
            <v>A10</v>
          </cell>
          <cell r="F675" t="str">
            <v>00000</v>
          </cell>
          <cell r="G675" t="str">
            <v>SO</v>
          </cell>
          <cell r="H675" t="str">
            <v>Accommodation &amp; Meals (In Support)</v>
          </cell>
        </row>
        <row r="676">
          <cell r="A676" t="str">
            <v>0603-2576-EGTD-A12-00000-SO</v>
          </cell>
          <cell r="B676" t="str">
            <v>0603</v>
          </cell>
          <cell r="C676" t="str">
            <v>2576</v>
          </cell>
          <cell r="D676" t="str">
            <v>EGTD</v>
          </cell>
          <cell r="E676" t="str">
            <v>A12</v>
          </cell>
          <cell r="F676" t="str">
            <v>00000</v>
          </cell>
          <cell r="G676" t="str">
            <v>SO</v>
          </cell>
          <cell r="H676" t="str">
            <v>Accommodation &amp; Meals (In Support)</v>
          </cell>
        </row>
        <row r="677">
          <cell r="A677" t="str">
            <v>0603-2576-EGTD-N51-00000-SO</v>
          </cell>
          <cell r="B677" t="str">
            <v>0603</v>
          </cell>
          <cell r="C677" t="str">
            <v>2576</v>
          </cell>
          <cell r="D677" t="str">
            <v>EGTD</v>
          </cell>
          <cell r="E677" t="str">
            <v>N51</v>
          </cell>
          <cell r="F677" t="str">
            <v>00000</v>
          </cell>
          <cell r="G677" t="str">
            <v>SO</v>
          </cell>
          <cell r="H677" t="str">
            <v>Accommodation &amp; Meals (In Support)</v>
          </cell>
        </row>
        <row r="678">
          <cell r="A678" t="str">
            <v>0603-2576-EGTD-N52-00000-SO</v>
          </cell>
          <cell r="B678" t="str">
            <v>0603</v>
          </cell>
          <cell r="C678" t="str">
            <v>2576</v>
          </cell>
          <cell r="D678" t="str">
            <v>EGTD</v>
          </cell>
          <cell r="E678" t="str">
            <v>N52</v>
          </cell>
          <cell r="F678" t="str">
            <v>00000</v>
          </cell>
          <cell r="G678" t="str">
            <v>SO</v>
          </cell>
          <cell r="H678" t="str">
            <v>Accommodation &amp; Meals (In Support)</v>
          </cell>
        </row>
        <row r="679">
          <cell r="A679" t="str">
            <v>0604-1290-0000-000-00000-SO</v>
          </cell>
          <cell r="B679" t="str">
            <v>0604</v>
          </cell>
          <cell r="C679" t="str">
            <v>1290</v>
          </cell>
          <cell r="D679" t="str">
            <v>0000</v>
          </cell>
          <cell r="E679" t="str">
            <v>000</v>
          </cell>
          <cell r="F679" t="str">
            <v>00000</v>
          </cell>
          <cell r="G679" t="str">
            <v>SO</v>
          </cell>
          <cell r="H679" t="str">
            <v>Office Rent</v>
          </cell>
        </row>
        <row r="680">
          <cell r="A680" t="str">
            <v>0604-2051-DEGD-000-00000-SO</v>
          </cell>
          <cell r="B680" t="str">
            <v>0604</v>
          </cell>
          <cell r="C680" t="str">
            <v>2051</v>
          </cell>
          <cell r="D680" t="str">
            <v>DEGD</v>
          </cell>
          <cell r="E680" t="str">
            <v>000</v>
          </cell>
          <cell r="F680" t="str">
            <v>00000</v>
          </cell>
          <cell r="G680" t="str">
            <v>SO</v>
          </cell>
          <cell r="H680" t="str">
            <v>Office Rent</v>
          </cell>
        </row>
        <row r="681">
          <cell r="A681" t="str">
            <v>0604-2141-DHBP-000-00000-SO</v>
          </cell>
          <cell r="B681" t="str">
            <v>0604</v>
          </cell>
          <cell r="C681" t="str">
            <v>2141</v>
          </cell>
          <cell r="D681" t="str">
            <v>DHBP</v>
          </cell>
          <cell r="E681" t="str">
            <v>000</v>
          </cell>
          <cell r="F681" t="str">
            <v>00000</v>
          </cell>
          <cell r="G681" t="str">
            <v>SO</v>
          </cell>
          <cell r="H681" t="str">
            <v>Office Rent</v>
          </cell>
        </row>
        <row r="682">
          <cell r="A682" t="str">
            <v>0604-2230-DLLD-000-00000-SO</v>
          </cell>
          <cell r="B682" t="str">
            <v>0604</v>
          </cell>
          <cell r="C682" t="str">
            <v>2230</v>
          </cell>
          <cell r="D682" t="str">
            <v>DLLD</v>
          </cell>
          <cell r="E682" t="str">
            <v>000</v>
          </cell>
          <cell r="F682" t="str">
            <v>00000</v>
          </cell>
          <cell r="G682" t="str">
            <v>SO</v>
          </cell>
          <cell r="H682" t="str">
            <v>Office Rent</v>
          </cell>
        </row>
        <row r="683">
          <cell r="A683" t="str">
            <v>0604-2375-DEFP-000-00000-SO</v>
          </cell>
          <cell r="B683" t="str">
            <v>0604</v>
          </cell>
          <cell r="C683" t="str">
            <v>2375</v>
          </cell>
          <cell r="D683" t="str">
            <v>DEFP</v>
          </cell>
          <cell r="E683" t="str">
            <v>000</v>
          </cell>
          <cell r="F683" t="str">
            <v>00000</v>
          </cell>
          <cell r="G683" t="str">
            <v>SO</v>
          </cell>
          <cell r="H683" t="str">
            <v>Office Rent</v>
          </cell>
        </row>
        <row r="684">
          <cell r="A684" t="str">
            <v>0604-2460-DIIP-000-00000-SO</v>
          </cell>
          <cell r="B684" t="str">
            <v>0604</v>
          </cell>
          <cell r="C684" t="str">
            <v>2460</v>
          </cell>
          <cell r="D684" t="str">
            <v>DIIP</v>
          </cell>
          <cell r="E684" t="str">
            <v>000</v>
          </cell>
          <cell r="F684" t="str">
            <v>00000</v>
          </cell>
          <cell r="G684" t="str">
            <v>SO</v>
          </cell>
          <cell r="H684" t="str">
            <v>Office Rent</v>
          </cell>
        </row>
        <row r="685">
          <cell r="A685" t="str">
            <v>0604-2574-EGUP-000-00000-SO</v>
          </cell>
          <cell r="B685" t="str">
            <v>0604</v>
          </cell>
          <cell r="C685" t="str">
            <v>2574</v>
          </cell>
          <cell r="D685" t="str">
            <v>EGUP</v>
          </cell>
          <cell r="E685" t="str">
            <v>000</v>
          </cell>
          <cell r="F685" t="str">
            <v>00000</v>
          </cell>
          <cell r="G685" t="str">
            <v>SO</v>
          </cell>
          <cell r="H685" t="str">
            <v>Office Rent</v>
          </cell>
        </row>
        <row r="686">
          <cell r="A686" t="str">
            <v>0605-1290-0000-000-00000-SO</v>
          </cell>
          <cell r="B686" t="str">
            <v>0605</v>
          </cell>
          <cell r="C686" t="str">
            <v>1290</v>
          </cell>
          <cell r="D686" t="str">
            <v>0000</v>
          </cell>
          <cell r="E686" t="str">
            <v>000</v>
          </cell>
          <cell r="F686" t="str">
            <v>00000</v>
          </cell>
          <cell r="G686" t="str">
            <v>SO</v>
          </cell>
          <cell r="H686" t="str">
            <v>Other Office Costs</v>
          </cell>
        </row>
        <row r="687">
          <cell r="A687" t="str">
            <v>0605-2051-DEGD-000-00000-SO</v>
          </cell>
          <cell r="B687" t="str">
            <v>0605</v>
          </cell>
          <cell r="C687" t="str">
            <v>2051</v>
          </cell>
          <cell r="D687" t="str">
            <v>DEGD</v>
          </cell>
          <cell r="E687" t="str">
            <v>000</v>
          </cell>
          <cell r="F687" t="str">
            <v>00000</v>
          </cell>
          <cell r="G687" t="str">
            <v>SO</v>
          </cell>
          <cell r="H687" t="str">
            <v>Other Office Costs</v>
          </cell>
        </row>
        <row r="688">
          <cell r="A688" t="str">
            <v>0605-2141-DHBP-000-00000-SO</v>
          </cell>
          <cell r="B688" t="str">
            <v>0605</v>
          </cell>
          <cell r="C688" t="str">
            <v>2141</v>
          </cell>
          <cell r="D688" t="str">
            <v>DHBP</v>
          </cell>
          <cell r="E688" t="str">
            <v>000</v>
          </cell>
          <cell r="F688" t="str">
            <v>00000</v>
          </cell>
          <cell r="G688" t="str">
            <v>SO</v>
          </cell>
          <cell r="H688" t="str">
            <v>Other Office Costs</v>
          </cell>
        </row>
        <row r="689">
          <cell r="A689" t="str">
            <v>0605-2230-DLLD-000-00000-SO</v>
          </cell>
          <cell r="B689" t="str">
            <v>0605</v>
          </cell>
          <cell r="C689" t="str">
            <v>2230</v>
          </cell>
          <cell r="D689" t="str">
            <v>DLLD</v>
          </cell>
          <cell r="E689" t="str">
            <v>000</v>
          </cell>
          <cell r="F689" t="str">
            <v>00000</v>
          </cell>
          <cell r="G689" t="str">
            <v>SO</v>
          </cell>
          <cell r="H689" t="str">
            <v>Other Office Costs</v>
          </cell>
        </row>
        <row r="690">
          <cell r="A690" t="str">
            <v>0605-2375-DEFP-000-00000-SO</v>
          </cell>
          <cell r="B690" t="str">
            <v>0605</v>
          </cell>
          <cell r="C690" t="str">
            <v>2375</v>
          </cell>
          <cell r="D690" t="str">
            <v>DEFP</v>
          </cell>
          <cell r="E690" t="str">
            <v>000</v>
          </cell>
          <cell r="F690" t="str">
            <v>00000</v>
          </cell>
          <cell r="G690" t="str">
            <v>SO</v>
          </cell>
          <cell r="H690" t="str">
            <v>Other Office Costs</v>
          </cell>
        </row>
        <row r="691">
          <cell r="A691" t="str">
            <v>0605-2460-DIIP-000-00000-SO</v>
          </cell>
          <cell r="B691" t="str">
            <v>0605</v>
          </cell>
          <cell r="C691" t="str">
            <v>2460</v>
          </cell>
          <cell r="D691" t="str">
            <v>DIIP</v>
          </cell>
          <cell r="E691" t="str">
            <v>000</v>
          </cell>
          <cell r="F691" t="str">
            <v>00000</v>
          </cell>
          <cell r="G691" t="str">
            <v>SO</v>
          </cell>
          <cell r="H691" t="str">
            <v>Other Office Costs</v>
          </cell>
        </row>
        <row r="692">
          <cell r="A692" t="str">
            <v>0605-2574-EGUP-000-00000-SO</v>
          </cell>
          <cell r="B692" t="str">
            <v>0605</v>
          </cell>
          <cell r="C692" t="str">
            <v>2574</v>
          </cell>
          <cell r="D692" t="str">
            <v>EGUP</v>
          </cell>
          <cell r="E692" t="str">
            <v>000</v>
          </cell>
          <cell r="F692" t="str">
            <v>00000</v>
          </cell>
          <cell r="G692" t="str">
            <v>SO</v>
          </cell>
          <cell r="H692" t="str">
            <v>Other Office Costs</v>
          </cell>
        </row>
        <row r="693">
          <cell r="A693" t="str">
            <v>0700-1290-0000-000-00000-SO</v>
          </cell>
          <cell r="B693" t="str">
            <v>0700</v>
          </cell>
          <cell r="C693" t="str">
            <v>1290</v>
          </cell>
          <cell r="D693" t="str">
            <v>0000</v>
          </cell>
          <cell r="E693" t="str">
            <v>000</v>
          </cell>
          <cell r="F693" t="str">
            <v>00000</v>
          </cell>
          <cell r="G693" t="str">
            <v>SO</v>
          </cell>
          <cell r="H693" t="str">
            <v>CECs Training</v>
          </cell>
        </row>
        <row r="694">
          <cell r="A694" t="str">
            <v>0700-2051-DEGD-000-00000-SO</v>
          </cell>
          <cell r="B694" t="str">
            <v>0700</v>
          </cell>
          <cell r="C694" t="str">
            <v>2051</v>
          </cell>
          <cell r="D694" t="str">
            <v>DEGD</v>
          </cell>
          <cell r="E694" t="str">
            <v>000</v>
          </cell>
          <cell r="F694" t="str">
            <v>00000</v>
          </cell>
          <cell r="G694" t="str">
            <v>SO</v>
          </cell>
          <cell r="H694" t="str">
            <v>CECs Training</v>
          </cell>
        </row>
        <row r="695">
          <cell r="A695" t="str">
            <v>0700-2051-DEGD-202-00000-SO</v>
          </cell>
          <cell r="B695" t="str">
            <v>0700</v>
          </cell>
          <cell r="C695" t="str">
            <v>2051</v>
          </cell>
          <cell r="D695" t="str">
            <v>DEGD</v>
          </cell>
          <cell r="E695" t="str">
            <v>202</v>
          </cell>
          <cell r="F695" t="str">
            <v>00000</v>
          </cell>
          <cell r="G695" t="str">
            <v>SO</v>
          </cell>
          <cell r="H695" t="str">
            <v>CECs Training</v>
          </cell>
        </row>
        <row r="696">
          <cell r="A696" t="str">
            <v>0700-2051-DEGD-203-00000-SO</v>
          </cell>
          <cell r="B696" t="str">
            <v>0700</v>
          </cell>
          <cell r="C696" t="str">
            <v>2051</v>
          </cell>
          <cell r="D696" t="str">
            <v>DEGD</v>
          </cell>
          <cell r="E696" t="str">
            <v>203</v>
          </cell>
          <cell r="F696" t="str">
            <v>00000</v>
          </cell>
          <cell r="G696" t="str">
            <v>SO</v>
          </cell>
          <cell r="H696" t="str">
            <v>CECs Training</v>
          </cell>
        </row>
        <row r="697">
          <cell r="A697" t="str">
            <v>0700-2141-DHBP-000-00000-SO</v>
          </cell>
          <cell r="B697" t="str">
            <v>0700</v>
          </cell>
          <cell r="C697" t="str">
            <v>2141</v>
          </cell>
          <cell r="D697" t="str">
            <v>DHBP</v>
          </cell>
          <cell r="E697" t="str">
            <v>000</v>
          </cell>
          <cell r="F697" t="str">
            <v>00000</v>
          </cell>
          <cell r="G697" t="str">
            <v>SO</v>
          </cell>
          <cell r="H697" t="str">
            <v>CECs Training</v>
          </cell>
        </row>
        <row r="698">
          <cell r="A698" t="str">
            <v>0700-2230-DLLD-000-00000-SO</v>
          </cell>
          <cell r="B698" t="str">
            <v>0700</v>
          </cell>
          <cell r="C698" t="str">
            <v>2230</v>
          </cell>
          <cell r="D698" t="str">
            <v>DLLD</v>
          </cell>
          <cell r="E698" t="str">
            <v>000</v>
          </cell>
          <cell r="F698" t="str">
            <v>00000</v>
          </cell>
          <cell r="G698" t="str">
            <v>SO</v>
          </cell>
          <cell r="H698" t="str">
            <v>CECs Training</v>
          </cell>
        </row>
        <row r="699">
          <cell r="A699" t="str">
            <v>0700-2375-DEFP-000-00000-SO</v>
          </cell>
          <cell r="B699" t="str">
            <v>0700</v>
          </cell>
          <cell r="C699" t="str">
            <v>2375</v>
          </cell>
          <cell r="D699" t="str">
            <v>DEFP</v>
          </cell>
          <cell r="E699" t="str">
            <v>000</v>
          </cell>
          <cell r="F699" t="str">
            <v>00000</v>
          </cell>
          <cell r="G699" t="str">
            <v>SO</v>
          </cell>
          <cell r="H699" t="str">
            <v>CECs Training</v>
          </cell>
        </row>
        <row r="700">
          <cell r="A700" t="str">
            <v>0700-2460-DIIP-000-00000-SO</v>
          </cell>
          <cell r="B700" t="str">
            <v>0700</v>
          </cell>
          <cell r="C700" t="str">
            <v>2460</v>
          </cell>
          <cell r="D700" t="str">
            <v>DIIP</v>
          </cell>
          <cell r="E700" t="str">
            <v>000</v>
          </cell>
          <cell r="F700" t="str">
            <v>00000</v>
          </cell>
          <cell r="G700" t="str">
            <v>SO</v>
          </cell>
          <cell r="H700" t="str">
            <v>CECs Training</v>
          </cell>
        </row>
        <row r="701">
          <cell r="A701" t="str">
            <v>0700-2574-EGUP-000-00000-SO</v>
          </cell>
          <cell r="B701" t="str">
            <v>0700</v>
          </cell>
          <cell r="C701" t="str">
            <v>2574</v>
          </cell>
          <cell r="D701" t="str">
            <v>EGUP</v>
          </cell>
          <cell r="E701" t="str">
            <v>000</v>
          </cell>
          <cell r="F701" t="str">
            <v>00000</v>
          </cell>
          <cell r="G701" t="str">
            <v>SO</v>
          </cell>
          <cell r="H701" t="str">
            <v>CECs Training</v>
          </cell>
        </row>
        <row r="702">
          <cell r="A702" t="str">
            <v>0701-1290-0000-000-00000-SO</v>
          </cell>
          <cell r="B702" t="str">
            <v>0701</v>
          </cell>
          <cell r="C702" t="str">
            <v>1290</v>
          </cell>
          <cell r="D702" t="str">
            <v>0000</v>
          </cell>
          <cell r="E702" t="str">
            <v>000</v>
          </cell>
          <cell r="F702" t="str">
            <v>00000</v>
          </cell>
          <cell r="G702" t="str">
            <v>SO</v>
          </cell>
          <cell r="H702" t="str">
            <v>Extension Training</v>
          </cell>
        </row>
        <row r="703">
          <cell r="A703" t="str">
            <v>0701-2051-DEGD-000-00000-SO</v>
          </cell>
          <cell r="B703" t="str">
            <v>0701</v>
          </cell>
          <cell r="C703" t="str">
            <v>2051</v>
          </cell>
          <cell r="D703" t="str">
            <v>DEGD</v>
          </cell>
          <cell r="E703" t="str">
            <v>000</v>
          </cell>
          <cell r="F703" t="str">
            <v>00000</v>
          </cell>
          <cell r="G703" t="str">
            <v>SO</v>
          </cell>
          <cell r="H703" t="str">
            <v>Extension Training</v>
          </cell>
        </row>
        <row r="704">
          <cell r="A704" t="str">
            <v>0701-2051-DEGD-202-00000-SO</v>
          </cell>
          <cell r="B704" t="str">
            <v>0701</v>
          </cell>
          <cell r="C704" t="str">
            <v>2051</v>
          </cell>
          <cell r="D704" t="str">
            <v>DEGD</v>
          </cell>
          <cell r="E704" t="str">
            <v>202</v>
          </cell>
          <cell r="F704" t="str">
            <v>00000</v>
          </cell>
          <cell r="G704" t="str">
            <v>SO</v>
          </cell>
          <cell r="H704" t="str">
            <v>Extension Training</v>
          </cell>
        </row>
        <row r="705">
          <cell r="A705" t="str">
            <v>0701-2141-DHBP-000-00000-SO</v>
          </cell>
          <cell r="B705" t="str">
            <v>0701</v>
          </cell>
          <cell r="C705" t="str">
            <v>2141</v>
          </cell>
          <cell r="D705" t="str">
            <v>DHBP</v>
          </cell>
          <cell r="E705" t="str">
            <v>000</v>
          </cell>
          <cell r="F705" t="str">
            <v>00000</v>
          </cell>
          <cell r="G705" t="str">
            <v>SO</v>
          </cell>
          <cell r="H705" t="str">
            <v>Extension Training</v>
          </cell>
        </row>
        <row r="706">
          <cell r="A706" t="str">
            <v>0701-2230-DLLD-000-00000-SO</v>
          </cell>
          <cell r="B706" t="str">
            <v>0701</v>
          </cell>
          <cell r="C706" t="str">
            <v>2230</v>
          </cell>
          <cell r="D706" t="str">
            <v>DLLD</v>
          </cell>
          <cell r="E706" t="str">
            <v>000</v>
          </cell>
          <cell r="F706" t="str">
            <v>00000</v>
          </cell>
          <cell r="G706" t="str">
            <v>SO</v>
          </cell>
          <cell r="H706" t="str">
            <v>Extension Training</v>
          </cell>
        </row>
        <row r="707">
          <cell r="A707" t="str">
            <v>0701-2375-DEFP-000-00000-SO</v>
          </cell>
          <cell r="B707" t="str">
            <v>0701</v>
          </cell>
          <cell r="C707" t="str">
            <v>2375</v>
          </cell>
          <cell r="D707" t="str">
            <v>DEFP</v>
          </cell>
          <cell r="E707" t="str">
            <v>000</v>
          </cell>
          <cell r="F707" t="str">
            <v>00000</v>
          </cell>
          <cell r="G707" t="str">
            <v>SO</v>
          </cell>
          <cell r="H707" t="str">
            <v>Extension Training</v>
          </cell>
        </row>
        <row r="708">
          <cell r="A708" t="str">
            <v>0701-2460-DIIP-000-00000-SO</v>
          </cell>
          <cell r="B708" t="str">
            <v>0701</v>
          </cell>
          <cell r="C708" t="str">
            <v>2460</v>
          </cell>
          <cell r="D708" t="str">
            <v>DIIP</v>
          </cell>
          <cell r="E708" t="str">
            <v>000</v>
          </cell>
          <cell r="F708" t="str">
            <v>00000</v>
          </cell>
          <cell r="G708" t="str">
            <v>SO</v>
          </cell>
          <cell r="H708" t="str">
            <v>Extension Training</v>
          </cell>
        </row>
        <row r="709">
          <cell r="A709" t="str">
            <v>0701-2574-EGUP-000-00000-SO</v>
          </cell>
          <cell r="B709" t="str">
            <v>0701</v>
          </cell>
          <cell r="C709" t="str">
            <v>2574</v>
          </cell>
          <cell r="D709" t="str">
            <v>EGUP</v>
          </cell>
          <cell r="E709" t="str">
            <v>000</v>
          </cell>
          <cell r="F709" t="str">
            <v>00000</v>
          </cell>
          <cell r="G709" t="str">
            <v>SO</v>
          </cell>
          <cell r="H709" t="str">
            <v>Extension Training</v>
          </cell>
        </row>
        <row r="710">
          <cell r="A710" t="str">
            <v>0702-1290-0000-000-00000-SO</v>
          </cell>
          <cell r="B710" t="str">
            <v>0702</v>
          </cell>
          <cell r="C710" t="str">
            <v>1290</v>
          </cell>
          <cell r="D710" t="str">
            <v>0000</v>
          </cell>
          <cell r="E710" t="str">
            <v>000</v>
          </cell>
          <cell r="F710" t="str">
            <v>00000</v>
          </cell>
          <cell r="G710" t="str">
            <v>SO</v>
          </cell>
          <cell r="H710" t="str">
            <v>CBOs Training</v>
          </cell>
        </row>
        <row r="711">
          <cell r="A711" t="str">
            <v>0702-2051-DEGD-000-00000-SO</v>
          </cell>
          <cell r="B711" t="str">
            <v>0702</v>
          </cell>
          <cell r="C711" t="str">
            <v>2051</v>
          </cell>
          <cell r="D711" t="str">
            <v>DEGD</v>
          </cell>
          <cell r="E711" t="str">
            <v>000</v>
          </cell>
          <cell r="F711" t="str">
            <v>00000</v>
          </cell>
          <cell r="G711" t="str">
            <v>SO</v>
          </cell>
          <cell r="H711" t="str">
            <v>CBOs Training</v>
          </cell>
        </row>
        <row r="712">
          <cell r="A712" t="str">
            <v>0702-2141-DHBP-000-00000-SO</v>
          </cell>
          <cell r="B712" t="str">
            <v>0702</v>
          </cell>
          <cell r="C712" t="str">
            <v>2141</v>
          </cell>
          <cell r="D712" t="str">
            <v>DHBP</v>
          </cell>
          <cell r="E712" t="str">
            <v>000</v>
          </cell>
          <cell r="F712" t="str">
            <v>00000</v>
          </cell>
          <cell r="G712" t="str">
            <v>SO</v>
          </cell>
          <cell r="H712" t="str">
            <v>CBOs Training</v>
          </cell>
        </row>
        <row r="713">
          <cell r="A713" t="str">
            <v>0702-2230-DLLD-000-00000-SO</v>
          </cell>
          <cell r="B713" t="str">
            <v>0702</v>
          </cell>
          <cell r="C713" t="str">
            <v>2230</v>
          </cell>
          <cell r="D713" t="str">
            <v>DLLD</v>
          </cell>
          <cell r="E713" t="str">
            <v>000</v>
          </cell>
          <cell r="F713" t="str">
            <v>00000</v>
          </cell>
          <cell r="G713" t="str">
            <v>SO</v>
          </cell>
          <cell r="H713" t="str">
            <v>CBOs Training</v>
          </cell>
        </row>
        <row r="714">
          <cell r="A714" t="str">
            <v>0702-2375-DEFP-000-00000-SO</v>
          </cell>
          <cell r="B714" t="str">
            <v>0702</v>
          </cell>
          <cell r="C714" t="str">
            <v>2375</v>
          </cell>
          <cell r="D714" t="str">
            <v>DEFP</v>
          </cell>
          <cell r="E714" t="str">
            <v>000</v>
          </cell>
          <cell r="F714" t="str">
            <v>00000</v>
          </cell>
          <cell r="G714" t="str">
            <v>SO</v>
          </cell>
          <cell r="H714" t="str">
            <v>CBOs Training</v>
          </cell>
        </row>
        <row r="715">
          <cell r="A715" t="str">
            <v>0702-2460-DIIP-000-00000-SO</v>
          </cell>
          <cell r="B715" t="str">
            <v>0702</v>
          </cell>
          <cell r="C715" t="str">
            <v>2460</v>
          </cell>
          <cell r="D715" t="str">
            <v>DIIP</v>
          </cell>
          <cell r="E715" t="str">
            <v>000</v>
          </cell>
          <cell r="F715" t="str">
            <v>00000</v>
          </cell>
          <cell r="G715" t="str">
            <v>SO</v>
          </cell>
          <cell r="H715" t="str">
            <v>CBOs Training</v>
          </cell>
        </row>
        <row r="716">
          <cell r="A716" t="str">
            <v>0702-2574-EGUP-000-00000-SO</v>
          </cell>
          <cell r="B716" t="str">
            <v>0702</v>
          </cell>
          <cell r="C716" t="str">
            <v>2574</v>
          </cell>
          <cell r="D716" t="str">
            <v>EGUP</v>
          </cell>
          <cell r="E716" t="str">
            <v>000</v>
          </cell>
          <cell r="F716" t="str">
            <v>00000</v>
          </cell>
          <cell r="G716" t="str">
            <v>SO</v>
          </cell>
          <cell r="H716" t="str">
            <v>CBOs Training</v>
          </cell>
        </row>
        <row r="717">
          <cell r="A717" t="str">
            <v>0703-1290-0000-000-00000-SO</v>
          </cell>
          <cell r="B717" t="str">
            <v>0703</v>
          </cell>
          <cell r="C717" t="str">
            <v>1290</v>
          </cell>
          <cell r="D717" t="str">
            <v>0000</v>
          </cell>
          <cell r="E717" t="str">
            <v>000</v>
          </cell>
          <cell r="F717" t="str">
            <v>00000</v>
          </cell>
          <cell r="G717" t="str">
            <v>SO</v>
          </cell>
          <cell r="H717" t="str">
            <v>Nutrition Training</v>
          </cell>
        </row>
        <row r="718">
          <cell r="A718" t="str">
            <v>0703-2051-DEGD-000-00000-SO</v>
          </cell>
          <cell r="B718" t="str">
            <v>0703</v>
          </cell>
          <cell r="C718" t="str">
            <v>2051</v>
          </cell>
          <cell r="D718" t="str">
            <v>DEGD</v>
          </cell>
          <cell r="E718" t="str">
            <v>000</v>
          </cell>
          <cell r="F718" t="str">
            <v>00000</v>
          </cell>
          <cell r="G718" t="str">
            <v>SO</v>
          </cell>
          <cell r="H718" t="str">
            <v>Nutrition Training</v>
          </cell>
        </row>
        <row r="719">
          <cell r="A719" t="str">
            <v>0703-2141-DHBP-000-00000-SO</v>
          </cell>
          <cell r="B719" t="str">
            <v>0703</v>
          </cell>
          <cell r="C719" t="str">
            <v>2141</v>
          </cell>
          <cell r="D719" t="str">
            <v>DHBP</v>
          </cell>
          <cell r="E719" t="str">
            <v>000</v>
          </cell>
          <cell r="F719" t="str">
            <v>00000</v>
          </cell>
          <cell r="G719" t="str">
            <v>SO</v>
          </cell>
          <cell r="H719" t="str">
            <v>Nutrition Training</v>
          </cell>
        </row>
        <row r="720">
          <cell r="A720" t="str">
            <v>0703-2230-DLLD-000-00000-SO</v>
          </cell>
          <cell r="B720" t="str">
            <v>0703</v>
          </cell>
          <cell r="C720" t="str">
            <v>2230</v>
          </cell>
          <cell r="D720" t="str">
            <v>DLLD</v>
          </cell>
          <cell r="E720" t="str">
            <v>000</v>
          </cell>
          <cell r="F720" t="str">
            <v>00000</v>
          </cell>
          <cell r="G720" t="str">
            <v>SO</v>
          </cell>
          <cell r="H720" t="str">
            <v>Nutrition Training</v>
          </cell>
        </row>
        <row r="721">
          <cell r="A721" t="str">
            <v>0703-2375-DEFP-000-00000-SO</v>
          </cell>
          <cell r="B721" t="str">
            <v>0703</v>
          </cell>
          <cell r="C721" t="str">
            <v>2375</v>
          </cell>
          <cell r="D721" t="str">
            <v>DEFP</v>
          </cell>
          <cell r="E721" t="str">
            <v>000</v>
          </cell>
          <cell r="F721" t="str">
            <v>00000</v>
          </cell>
          <cell r="G721" t="str">
            <v>SO</v>
          </cell>
          <cell r="H721" t="str">
            <v>Nutrition Training</v>
          </cell>
        </row>
        <row r="722">
          <cell r="A722" t="str">
            <v>0703-2460-DIIP-000-00000-SO</v>
          </cell>
          <cell r="B722" t="str">
            <v>0703</v>
          </cell>
          <cell r="C722" t="str">
            <v>2460</v>
          </cell>
          <cell r="D722" t="str">
            <v>DIIP</v>
          </cell>
          <cell r="E722" t="str">
            <v>000</v>
          </cell>
          <cell r="F722" t="str">
            <v>00000</v>
          </cell>
          <cell r="G722" t="str">
            <v>SO</v>
          </cell>
          <cell r="H722" t="str">
            <v>Nutrition Training</v>
          </cell>
        </row>
        <row r="723">
          <cell r="A723" t="str">
            <v>0703-2574-EGUP-000-00000-SO</v>
          </cell>
          <cell r="B723" t="str">
            <v>0703</v>
          </cell>
          <cell r="C723" t="str">
            <v>2574</v>
          </cell>
          <cell r="D723" t="str">
            <v>EGUP</v>
          </cell>
          <cell r="E723" t="str">
            <v>000</v>
          </cell>
          <cell r="F723" t="str">
            <v>00000</v>
          </cell>
          <cell r="G723" t="str">
            <v>SO</v>
          </cell>
          <cell r="H723" t="str">
            <v>Nutrition Training</v>
          </cell>
        </row>
        <row r="724">
          <cell r="A724" t="str">
            <v>0704-1290-0000-000-00000-SO</v>
          </cell>
          <cell r="B724" t="str">
            <v>0704</v>
          </cell>
          <cell r="C724" t="str">
            <v>1290</v>
          </cell>
          <cell r="D724" t="str">
            <v>0000</v>
          </cell>
          <cell r="E724" t="str">
            <v>000</v>
          </cell>
          <cell r="F724" t="str">
            <v>00000</v>
          </cell>
          <cell r="G724" t="str">
            <v>SO</v>
          </cell>
          <cell r="H724" t="str">
            <v>Teacher Training</v>
          </cell>
        </row>
        <row r="725">
          <cell r="A725" t="str">
            <v>0704-2051-DEGD-000-00000-SO</v>
          </cell>
          <cell r="B725" t="str">
            <v>0704</v>
          </cell>
          <cell r="C725" t="str">
            <v>2051</v>
          </cell>
          <cell r="D725" t="str">
            <v>DEGD</v>
          </cell>
          <cell r="E725" t="str">
            <v>000</v>
          </cell>
          <cell r="F725" t="str">
            <v>00000</v>
          </cell>
          <cell r="G725" t="str">
            <v>SO</v>
          </cell>
          <cell r="H725" t="str">
            <v>Teacher Training</v>
          </cell>
        </row>
        <row r="726">
          <cell r="A726" t="str">
            <v>0704-2051-DEGD-201-00000-SO</v>
          </cell>
          <cell r="B726" t="str">
            <v>0704</v>
          </cell>
          <cell r="C726" t="str">
            <v>2051</v>
          </cell>
          <cell r="D726" t="str">
            <v>DEGD</v>
          </cell>
          <cell r="E726" t="str">
            <v>201</v>
          </cell>
          <cell r="F726" t="str">
            <v>00000</v>
          </cell>
          <cell r="G726" t="str">
            <v>SO</v>
          </cell>
          <cell r="H726" t="str">
            <v>Teacher Training</v>
          </cell>
        </row>
        <row r="727">
          <cell r="A727" t="str">
            <v>0704-2051-DEGD-202-00000-SO</v>
          </cell>
          <cell r="B727" t="str">
            <v>0704</v>
          </cell>
          <cell r="C727" t="str">
            <v>2051</v>
          </cell>
          <cell r="D727" t="str">
            <v>DEGD</v>
          </cell>
          <cell r="E727" t="str">
            <v>202</v>
          </cell>
          <cell r="F727" t="str">
            <v>00000</v>
          </cell>
          <cell r="G727" t="str">
            <v>SO</v>
          </cell>
          <cell r="H727" t="str">
            <v>Teacher Training</v>
          </cell>
        </row>
        <row r="728">
          <cell r="A728" t="str">
            <v>0704-2051-DEGD-203-00000-SO</v>
          </cell>
          <cell r="B728" t="str">
            <v>0704</v>
          </cell>
          <cell r="C728" t="str">
            <v>2051</v>
          </cell>
          <cell r="D728" t="str">
            <v>DEGD</v>
          </cell>
          <cell r="E728" t="str">
            <v>203</v>
          </cell>
          <cell r="F728" t="str">
            <v>00000</v>
          </cell>
          <cell r="G728" t="str">
            <v>SO</v>
          </cell>
          <cell r="H728" t="str">
            <v>Teacher Training</v>
          </cell>
        </row>
        <row r="729">
          <cell r="A729" t="str">
            <v>0704-2051-DEGD-204-00000-SO</v>
          </cell>
          <cell r="B729" t="str">
            <v>0704</v>
          </cell>
          <cell r="C729" t="str">
            <v>2051</v>
          </cell>
          <cell r="D729" t="str">
            <v>DEGD</v>
          </cell>
          <cell r="E729" t="str">
            <v>204</v>
          </cell>
          <cell r="F729" t="str">
            <v>00000</v>
          </cell>
          <cell r="G729" t="str">
            <v>SO</v>
          </cell>
          <cell r="H729" t="str">
            <v>Teacher Training</v>
          </cell>
        </row>
        <row r="730">
          <cell r="A730" t="str">
            <v>0704-2051-DEGD-205-00000-SO</v>
          </cell>
          <cell r="B730" t="str">
            <v>0704</v>
          </cell>
          <cell r="C730" t="str">
            <v>2051</v>
          </cell>
          <cell r="D730" t="str">
            <v>DEGD</v>
          </cell>
          <cell r="E730" t="str">
            <v>205</v>
          </cell>
          <cell r="F730" t="str">
            <v>00000</v>
          </cell>
          <cell r="G730" t="str">
            <v>SO</v>
          </cell>
          <cell r="H730" t="str">
            <v>Teacher Training</v>
          </cell>
        </row>
        <row r="731">
          <cell r="A731" t="str">
            <v>0704-2051-DEGD-206-00000-SO</v>
          </cell>
          <cell r="B731" t="str">
            <v>0704</v>
          </cell>
          <cell r="C731" t="str">
            <v>2051</v>
          </cell>
          <cell r="D731" t="str">
            <v>DEGD</v>
          </cell>
          <cell r="E731" t="str">
            <v>206</v>
          </cell>
          <cell r="F731" t="str">
            <v>00000</v>
          </cell>
          <cell r="G731" t="str">
            <v>SO</v>
          </cell>
          <cell r="H731" t="str">
            <v>Teacher Training</v>
          </cell>
        </row>
        <row r="732">
          <cell r="A732" t="str">
            <v>0704-2051-DEGD-207-00000-SO</v>
          </cell>
          <cell r="B732" t="str">
            <v>0704</v>
          </cell>
          <cell r="C732" t="str">
            <v>2051</v>
          </cell>
          <cell r="D732" t="str">
            <v>DEGD</v>
          </cell>
          <cell r="E732" t="str">
            <v>207</v>
          </cell>
          <cell r="F732" t="str">
            <v>00000</v>
          </cell>
          <cell r="G732" t="str">
            <v>SO</v>
          </cell>
          <cell r="H732" t="str">
            <v>Teacher Training</v>
          </cell>
        </row>
        <row r="733">
          <cell r="A733" t="str">
            <v>0704-2051-DEGD-208-00000-SO</v>
          </cell>
          <cell r="B733" t="str">
            <v>0704</v>
          </cell>
          <cell r="C733" t="str">
            <v>2051</v>
          </cell>
          <cell r="D733" t="str">
            <v>DEGD</v>
          </cell>
          <cell r="E733" t="str">
            <v>208</v>
          </cell>
          <cell r="F733" t="str">
            <v>00000</v>
          </cell>
          <cell r="G733" t="str">
            <v>SO</v>
          </cell>
          <cell r="H733" t="str">
            <v>Teacher Training</v>
          </cell>
        </row>
        <row r="734">
          <cell r="A734" t="str">
            <v>0704-2051-DEGD-209-00000-SO</v>
          </cell>
          <cell r="B734" t="str">
            <v>0704</v>
          </cell>
          <cell r="C734" t="str">
            <v>2051</v>
          </cell>
          <cell r="D734" t="str">
            <v>DEGD</v>
          </cell>
          <cell r="E734" t="str">
            <v>209</v>
          </cell>
          <cell r="F734" t="str">
            <v>00000</v>
          </cell>
          <cell r="G734" t="str">
            <v>SO</v>
          </cell>
          <cell r="H734" t="str">
            <v>Teacher Training</v>
          </cell>
        </row>
        <row r="735">
          <cell r="A735" t="str">
            <v>0704-2051-DEGD-210-00000-SO</v>
          </cell>
          <cell r="B735" t="str">
            <v>0704</v>
          </cell>
          <cell r="C735" t="str">
            <v>2051</v>
          </cell>
          <cell r="D735" t="str">
            <v>DEGD</v>
          </cell>
          <cell r="E735" t="str">
            <v>210</v>
          </cell>
          <cell r="F735" t="str">
            <v>00000</v>
          </cell>
          <cell r="G735" t="str">
            <v>SO</v>
          </cell>
          <cell r="H735" t="str">
            <v>Teacher Training</v>
          </cell>
        </row>
        <row r="736">
          <cell r="A736" t="str">
            <v>0704-2051-DEGD-211-00000-SO</v>
          </cell>
          <cell r="B736" t="str">
            <v>0704</v>
          </cell>
          <cell r="C736" t="str">
            <v>2051</v>
          </cell>
          <cell r="D736" t="str">
            <v>DEGD</v>
          </cell>
          <cell r="E736" t="str">
            <v>211</v>
          </cell>
          <cell r="F736" t="str">
            <v>00000</v>
          </cell>
          <cell r="G736" t="str">
            <v>SO</v>
          </cell>
          <cell r="H736" t="str">
            <v>Teacher Training</v>
          </cell>
        </row>
        <row r="737">
          <cell r="A737" t="str">
            <v>0704-2051-DEGD-212-00000-SO</v>
          </cell>
          <cell r="B737" t="str">
            <v>0704</v>
          </cell>
          <cell r="C737" t="str">
            <v>2051</v>
          </cell>
          <cell r="D737" t="str">
            <v>DEGD</v>
          </cell>
          <cell r="E737" t="str">
            <v>212</v>
          </cell>
          <cell r="F737" t="str">
            <v>00000</v>
          </cell>
          <cell r="G737" t="str">
            <v>SO</v>
          </cell>
          <cell r="H737" t="str">
            <v>Teacher Training</v>
          </cell>
        </row>
        <row r="738">
          <cell r="A738" t="str">
            <v>0704-2051-DEGD-213-00000-SO</v>
          </cell>
          <cell r="B738" t="str">
            <v>0704</v>
          </cell>
          <cell r="C738" t="str">
            <v>2051</v>
          </cell>
          <cell r="D738" t="str">
            <v>DEGD</v>
          </cell>
          <cell r="E738" t="str">
            <v>213</v>
          </cell>
          <cell r="F738" t="str">
            <v>00000</v>
          </cell>
          <cell r="G738" t="str">
            <v>SO</v>
          </cell>
          <cell r="H738" t="str">
            <v>Teacher Training</v>
          </cell>
        </row>
        <row r="739">
          <cell r="A739" t="str">
            <v>0704-2051-DEGD-214-00000-SO</v>
          </cell>
          <cell r="B739" t="str">
            <v>0704</v>
          </cell>
          <cell r="C739" t="str">
            <v>2051</v>
          </cell>
          <cell r="D739" t="str">
            <v>DEGD</v>
          </cell>
          <cell r="E739" t="str">
            <v>214</v>
          </cell>
          <cell r="F739" t="str">
            <v>00000</v>
          </cell>
          <cell r="G739" t="str">
            <v>SO</v>
          </cell>
          <cell r="H739" t="str">
            <v>Teacher Training</v>
          </cell>
        </row>
        <row r="740">
          <cell r="A740" t="str">
            <v>0704-2051-DEGD-215-00000-SO</v>
          </cell>
          <cell r="B740" t="str">
            <v>0704</v>
          </cell>
          <cell r="C740" t="str">
            <v>2051</v>
          </cell>
          <cell r="D740" t="str">
            <v>DEGD</v>
          </cell>
          <cell r="E740" t="str">
            <v>215</v>
          </cell>
          <cell r="F740" t="str">
            <v>00000</v>
          </cell>
          <cell r="G740" t="str">
            <v>SO</v>
          </cell>
          <cell r="H740" t="str">
            <v>Teacher Training</v>
          </cell>
        </row>
        <row r="741">
          <cell r="A741" t="str">
            <v>0704-2051-DEGD-216-00000-SO</v>
          </cell>
          <cell r="B741" t="str">
            <v>0704</v>
          </cell>
          <cell r="C741" t="str">
            <v>2051</v>
          </cell>
          <cell r="D741" t="str">
            <v>DEGD</v>
          </cell>
          <cell r="E741" t="str">
            <v>216</v>
          </cell>
          <cell r="F741" t="str">
            <v>00000</v>
          </cell>
          <cell r="G741" t="str">
            <v>SO</v>
          </cell>
          <cell r="H741" t="str">
            <v>Teacher Training</v>
          </cell>
        </row>
        <row r="742">
          <cell r="A742" t="str">
            <v>0704-2051-DEGD-217-00000-SO</v>
          </cell>
          <cell r="B742" t="str">
            <v>0704</v>
          </cell>
          <cell r="C742" t="str">
            <v>2051</v>
          </cell>
          <cell r="D742" t="str">
            <v>DEGD</v>
          </cell>
          <cell r="E742" t="str">
            <v>217</v>
          </cell>
          <cell r="F742" t="str">
            <v>00000</v>
          </cell>
          <cell r="G742" t="str">
            <v>SO</v>
          </cell>
          <cell r="H742" t="str">
            <v>Teacher Training</v>
          </cell>
        </row>
        <row r="743">
          <cell r="A743" t="str">
            <v>0704-2051-DEGD-218-00000-SO</v>
          </cell>
          <cell r="B743" t="str">
            <v>0704</v>
          </cell>
          <cell r="C743" t="str">
            <v>2051</v>
          </cell>
          <cell r="D743" t="str">
            <v>DEGD</v>
          </cell>
          <cell r="E743" t="str">
            <v>218</v>
          </cell>
          <cell r="F743" t="str">
            <v>00000</v>
          </cell>
          <cell r="G743" t="str">
            <v>SO</v>
          </cell>
          <cell r="H743" t="str">
            <v>Teacher Training</v>
          </cell>
        </row>
        <row r="744">
          <cell r="A744" t="str">
            <v>0704-2051-DEGD-219-00000-SO</v>
          </cell>
          <cell r="B744" t="str">
            <v>0704</v>
          </cell>
          <cell r="C744" t="str">
            <v>2051</v>
          </cell>
          <cell r="D744" t="str">
            <v>DEGD</v>
          </cell>
          <cell r="E744" t="str">
            <v>219</v>
          </cell>
          <cell r="F744" t="str">
            <v>00000</v>
          </cell>
          <cell r="G744" t="str">
            <v>SO</v>
          </cell>
          <cell r="H744" t="str">
            <v>Teacher Training</v>
          </cell>
        </row>
        <row r="745">
          <cell r="A745" t="str">
            <v>0704-2051-DEGD-220-00000-SO</v>
          </cell>
          <cell r="B745" t="str">
            <v>0704</v>
          </cell>
          <cell r="C745" t="str">
            <v>2051</v>
          </cell>
          <cell r="D745" t="str">
            <v>DEGD</v>
          </cell>
          <cell r="E745" t="str">
            <v>220</v>
          </cell>
          <cell r="F745" t="str">
            <v>00000</v>
          </cell>
          <cell r="G745" t="str">
            <v>SO</v>
          </cell>
          <cell r="H745" t="str">
            <v>Teacher Training</v>
          </cell>
        </row>
        <row r="746">
          <cell r="A746" t="str">
            <v>0704-2051-DEGD-221-00000-SO</v>
          </cell>
          <cell r="B746" t="str">
            <v>0704</v>
          </cell>
          <cell r="C746" t="str">
            <v>2051</v>
          </cell>
          <cell r="D746" t="str">
            <v>DEGD</v>
          </cell>
          <cell r="E746" t="str">
            <v>221</v>
          </cell>
          <cell r="F746" t="str">
            <v>00000</v>
          </cell>
          <cell r="G746" t="str">
            <v>SO</v>
          </cell>
          <cell r="H746" t="str">
            <v>Teacher Training</v>
          </cell>
        </row>
        <row r="747">
          <cell r="A747" t="str">
            <v>0704-2051-DEGD-222-00000-SO</v>
          </cell>
          <cell r="B747" t="str">
            <v>0704</v>
          </cell>
          <cell r="C747" t="str">
            <v>2051</v>
          </cell>
          <cell r="D747" t="str">
            <v>DEGD</v>
          </cell>
          <cell r="E747" t="str">
            <v>222</v>
          </cell>
          <cell r="F747" t="str">
            <v>00000</v>
          </cell>
          <cell r="G747" t="str">
            <v>SO</v>
          </cell>
          <cell r="H747" t="str">
            <v>Teacher Training</v>
          </cell>
        </row>
        <row r="748">
          <cell r="A748" t="str">
            <v>0704-2051-DEGD-223-00000-SO</v>
          </cell>
          <cell r="B748" t="str">
            <v>0704</v>
          </cell>
          <cell r="C748" t="str">
            <v>2051</v>
          </cell>
          <cell r="D748" t="str">
            <v>DEGD</v>
          </cell>
          <cell r="E748" t="str">
            <v>223</v>
          </cell>
          <cell r="F748" t="str">
            <v>00000</v>
          </cell>
          <cell r="G748" t="str">
            <v>SO</v>
          </cell>
          <cell r="H748" t="str">
            <v>Teacher Training</v>
          </cell>
        </row>
        <row r="749">
          <cell r="A749" t="str">
            <v>0704-2141-DHBP-000-00000-SO</v>
          </cell>
          <cell r="B749" t="str">
            <v>0704</v>
          </cell>
          <cell r="C749" t="str">
            <v>2141</v>
          </cell>
          <cell r="D749" t="str">
            <v>DHBP</v>
          </cell>
          <cell r="E749" t="str">
            <v>000</v>
          </cell>
          <cell r="F749" t="str">
            <v>00000</v>
          </cell>
          <cell r="G749" t="str">
            <v>SO</v>
          </cell>
          <cell r="H749" t="str">
            <v>Teacher Training</v>
          </cell>
        </row>
        <row r="750">
          <cell r="A750" t="str">
            <v>0704-2230-DLLD-000-00000-SO</v>
          </cell>
          <cell r="B750" t="str">
            <v>0704</v>
          </cell>
          <cell r="C750" t="str">
            <v>2230</v>
          </cell>
          <cell r="D750" t="str">
            <v>DLLD</v>
          </cell>
          <cell r="E750" t="str">
            <v>000</v>
          </cell>
          <cell r="F750" t="str">
            <v>00000</v>
          </cell>
          <cell r="G750" t="str">
            <v>SO</v>
          </cell>
          <cell r="H750" t="str">
            <v>Teacher Training</v>
          </cell>
        </row>
        <row r="751">
          <cell r="A751" t="str">
            <v>0704-2375-DEFP-000-00000-SO</v>
          </cell>
          <cell r="B751" t="str">
            <v>0704</v>
          </cell>
          <cell r="C751" t="str">
            <v>2375</v>
          </cell>
          <cell r="D751" t="str">
            <v>DEFP</v>
          </cell>
          <cell r="E751" t="str">
            <v>000</v>
          </cell>
          <cell r="F751" t="str">
            <v>00000</v>
          </cell>
          <cell r="G751" t="str">
            <v>SO</v>
          </cell>
          <cell r="H751" t="str">
            <v>Teacher Training</v>
          </cell>
        </row>
        <row r="752">
          <cell r="A752" t="str">
            <v>0704-2460-DIIP-000-00000-SO</v>
          </cell>
          <cell r="B752" t="str">
            <v>0704</v>
          </cell>
          <cell r="C752" t="str">
            <v>2460</v>
          </cell>
          <cell r="D752" t="str">
            <v>DIIP</v>
          </cell>
          <cell r="E752" t="str">
            <v>000</v>
          </cell>
          <cell r="F752" t="str">
            <v>00000</v>
          </cell>
          <cell r="G752" t="str">
            <v>SO</v>
          </cell>
          <cell r="H752" t="str">
            <v>Teacher Training</v>
          </cell>
        </row>
        <row r="753">
          <cell r="A753" t="str">
            <v>0704-2574-EGUP-000-00000-SO</v>
          </cell>
          <cell r="B753" t="str">
            <v>0704</v>
          </cell>
          <cell r="C753" t="str">
            <v>2574</v>
          </cell>
          <cell r="D753" t="str">
            <v>EGUP</v>
          </cell>
          <cell r="E753" t="str">
            <v>000</v>
          </cell>
          <cell r="F753" t="str">
            <v>00000</v>
          </cell>
          <cell r="G753" t="str">
            <v>SO</v>
          </cell>
          <cell r="H753" t="str">
            <v>Teacher Training</v>
          </cell>
        </row>
        <row r="754">
          <cell r="A754" t="str">
            <v>0705-1290-0000-000-00000-SO</v>
          </cell>
          <cell r="B754" t="str">
            <v>0705</v>
          </cell>
          <cell r="C754" t="str">
            <v>1290</v>
          </cell>
          <cell r="D754" t="str">
            <v>0000</v>
          </cell>
          <cell r="E754" t="str">
            <v>000</v>
          </cell>
          <cell r="F754" t="str">
            <v>00000</v>
          </cell>
          <cell r="G754" t="str">
            <v>SO</v>
          </cell>
          <cell r="H754" t="str">
            <v>Girls Skill Training</v>
          </cell>
        </row>
        <row r="755">
          <cell r="A755" t="str">
            <v>0705-2051-DEGD-000-00000-SO</v>
          </cell>
          <cell r="B755" t="str">
            <v>0705</v>
          </cell>
          <cell r="C755" t="str">
            <v>2051</v>
          </cell>
          <cell r="D755" t="str">
            <v>DEGD</v>
          </cell>
          <cell r="E755" t="str">
            <v>000</v>
          </cell>
          <cell r="F755" t="str">
            <v>00000</v>
          </cell>
          <cell r="G755" t="str">
            <v>SO</v>
          </cell>
          <cell r="H755" t="str">
            <v>Girls Skill Training</v>
          </cell>
        </row>
        <row r="756">
          <cell r="A756" t="str">
            <v>0705-2051-DEGD-201-00000-SO</v>
          </cell>
          <cell r="B756" t="str">
            <v>0705</v>
          </cell>
          <cell r="C756" t="str">
            <v>2051</v>
          </cell>
          <cell r="D756" t="str">
            <v>DEGD</v>
          </cell>
          <cell r="E756" t="str">
            <v>201</v>
          </cell>
          <cell r="F756" t="str">
            <v>00000</v>
          </cell>
          <cell r="G756" t="str">
            <v>SO</v>
          </cell>
          <cell r="H756" t="str">
            <v>Girls Skill Training</v>
          </cell>
        </row>
        <row r="757">
          <cell r="A757" t="str">
            <v>0705-2051-DEGD-202-00000-SO</v>
          </cell>
          <cell r="B757" t="str">
            <v>0705</v>
          </cell>
          <cell r="C757" t="str">
            <v>2051</v>
          </cell>
          <cell r="D757" t="str">
            <v>DEGD</v>
          </cell>
          <cell r="E757" t="str">
            <v>202</v>
          </cell>
          <cell r="F757" t="str">
            <v>00000</v>
          </cell>
          <cell r="G757" t="str">
            <v>SO</v>
          </cell>
          <cell r="H757" t="str">
            <v>Girls Skill Training</v>
          </cell>
        </row>
        <row r="758">
          <cell r="A758" t="str">
            <v>0705-2051-DEGD-203-00000-SO</v>
          </cell>
          <cell r="B758" t="str">
            <v>0705</v>
          </cell>
          <cell r="C758" t="str">
            <v>2051</v>
          </cell>
          <cell r="D758" t="str">
            <v>DEGD</v>
          </cell>
          <cell r="E758" t="str">
            <v>203</v>
          </cell>
          <cell r="F758" t="str">
            <v>00000</v>
          </cell>
          <cell r="G758" t="str">
            <v>SO</v>
          </cell>
          <cell r="H758" t="str">
            <v>Girls Skill Training</v>
          </cell>
        </row>
        <row r="759">
          <cell r="A759" t="str">
            <v>0705-2051-DEGD-204-00000-SO</v>
          </cell>
          <cell r="B759" t="str">
            <v>0705</v>
          </cell>
          <cell r="C759" t="str">
            <v>2051</v>
          </cell>
          <cell r="D759" t="str">
            <v>DEGD</v>
          </cell>
          <cell r="E759" t="str">
            <v>204</v>
          </cell>
          <cell r="F759" t="str">
            <v>00000</v>
          </cell>
          <cell r="G759" t="str">
            <v>SO</v>
          </cell>
          <cell r="H759" t="str">
            <v>Girls Skill Training</v>
          </cell>
        </row>
        <row r="760">
          <cell r="A760" t="str">
            <v>0705-2051-DEGD-205-00000-SO</v>
          </cell>
          <cell r="B760" t="str">
            <v>0705</v>
          </cell>
          <cell r="C760" t="str">
            <v>2051</v>
          </cell>
          <cell r="D760" t="str">
            <v>DEGD</v>
          </cell>
          <cell r="E760" t="str">
            <v>205</v>
          </cell>
          <cell r="F760" t="str">
            <v>00000</v>
          </cell>
          <cell r="G760" t="str">
            <v>SO</v>
          </cell>
          <cell r="H760" t="str">
            <v>Girls Skill Training</v>
          </cell>
        </row>
        <row r="761">
          <cell r="A761" t="str">
            <v>0705-2051-DEGD-206-00000-SO</v>
          </cell>
          <cell r="B761" t="str">
            <v>0705</v>
          </cell>
          <cell r="C761" t="str">
            <v>2051</v>
          </cell>
          <cell r="D761" t="str">
            <v>DEGD</v>
          </cell>
          <cell r="E761" t="str">
            <v>206</v>
          </cell>
          <cell r="F761" t="str">
            <v>00000</v>
          </cell>
          <cell r="G761" t="str">
            <v>SO</v>
          </cell>
          <cell r="H761" t="str">
            <v>Girls Skill Training</v>
          </cell>
        </row>
        <row r="762">
          <cell r="A762" t="str">
            <v>0705-2051-DEGD-207-00000-SO</v>
          </cell>
          <cell r="B762" t="str">
            <v>0705</v>
          </cell>
          <cell r="C762" t="str">
            <v>2051</v>
          </cell>
          <cell r="D762" t="str">
            <v>DEGD</v>
          </cell>
          <cell r="E762" t="str">
            <v>207</v>
          </cell>
          <cell r="F762" t="str">
            <v>00000</v>
          </cell>
          <cell r="G762" t="str">
            <v>SO</v>
          </cell>
          <cell r="H762" t="str">
            <v>Girls Skill Training</v>
          </cell>
        </row>
        <row r="763">
          <cell r="A763" t="str">
            <v>0705-2051-DEGD-208-00000-SO</v>
          </cell>
          <cell r="B763" t="str">
            <v>0705</v>
          </cell>
          <cell r="C763" t="str">
            <v>2051</v>
          </cell>
          <cell r="D763" t="str">
            <v>DEGD</v>
          </cell>
          <cell r="E763" t="str">
            <v>208</v>
          </cell>
          <cell r="F763" t="str">
            <v>00000</v>
          </cell>
          <cell r="G763" t="str">
            <v>SO</v>
          </cell>
          <cell r="H763" t="str">
            <v>Girls Skill Training</v>
          </cell>
        </row>
        <row r="764">
          <cell r="A764" t="str">
            <v>0705-2051-DEGD-209-00000-SO</v>
          </cell>
          <cell r="B764" t="str">
            <v>0705</v>
          </cell>
          <cell r="C764" t="str">
            <v>2051</v>
          </cell>
          <cell r="D764" t="str">
            <v>DEGD</v>
          </cell>
          <cell r="E764" t="str">
            <v>209</v>
          </cell>
          <cell r="F764" t="str">
            <v>00000</v>
          </cell>
          <cell r="G764" t="str">
            <v>SO</v>
          </cell>
          <cell r="H764" t="str">
            <v>Girls Skill Training</v>
          </cell>
        </row>
        <row r="765">
          <cell r="A765" t="str">
            <v>0705-2051-DEGD-210-00000-SO</v>
          </cell>
          <cell r="B765" t="str">
            <v>0705</v>
          </cell>
          <cell r="C765" t="str">
            <v>2051</v>
          </cell>
          <cell r="D765" t="str">
            <v>DEGD</v>
          </cell>
          <cell r="E765" t="str">
            <v>210</v>
          </cell>
          <cell r="F765" t="str">
            <v>00000</v>
          </cell>
          <cell r="G765" t="str">
            <v>SO</v>
          </cell>
          <cell r="H765" t="str">
            <v>Girls Skill Training</v>
          </cell>
        </row>
        <row r="766">
          <cell r="A766" t="str">
            <v>0705-2051-DEGD-211-00000-SO</v>
          </cell>
          <cell r="B766" t="str">
            <v>0705</v>
          </cell>
          <cell r="C766" t="str">
            <v>2051</v>
          </cell>
          <cell r="D766" t="str">
            <v>DEGD</v>
          </cell>
          <cell r="E766" t="str">
            <v>211</v>
          </cell>
          <cell r="F766" t="str">
            <v>00000</v>
          </cell>
          <cell r="G766" t="str">
            <v>SO</v>
          </cell>
          <cell r="H766" t="str">
            <v>Girls Skill Training</v>
          </cell>
        </row>
        <row r="767">
          <cell r="A767" t="str">
            <v>0705-2051-DEGD-212-00000-SO</v>
          </cell>
          <cell r="B767" t="str">
            <v>0705</v>
          </cell>
          <cell r="C767" t="str">
            <v>2051</v>
          </cell>
          <cell r="D767" t="str">
            <v>DEGD</v>
          </cell>
          <cell r="E767" t="str">
            <v>212</v>
          </cell>
          <cell r="F767" t="str">
            <v>00000</v>
          </cell>
          <cell r="G767" t="str">
            <v>SO</v>
          </cell>
          <cell r="H767" t="str">
            <v>Girls Skill Training</v>
          </cell>
        </row>
        <row r="768">
          <cell r="A768" t="str">
            <v>0705-2051-DEGD-213-00000-SO</v>
          </cell>
          <cell r="B768" t="str">
            <v>0705</v>
          </cell>
          <cell r="C768" t="str">
            <v>2051</v>
          </cell>
          <cell r="D768" t="str">
            <v>DEGD</v>
          </cell>
          <cell r="E768" t="str">
            <v>213</v>
          </cell>
          <cell r="F768" t="str">
            <v>00000</v>
          </cell>
          <cell r="G768" t="str">
            <v>SO</v>
          </cell>
          <cell r="H768" t="str">
            <v>Girls Skill Training</v>
          </cell>
        </row>
        <row r="769">
          <cell r="A769" t="str">
            <v>0705-2051-DEGD-214-00000-SO</v>
          </cell>
          <cell r="B769" t="str">
            <v>0705</v>
          </cell>
          <cell r="C769" t="str">
            <v>2051</v>
          </cell>
          <cell r="D769" t="str">
            <v>DEGD</v>
          </cell>
          <cell r="E769" t="str">
            <v>214</v>
          </cell>
          <cell r="F769" t="str">
            <v>00000</v>
          </cell>
          <cell r="G769" t="str">
            <v>SO</v>
          </cell>
          <cell r="H769" t="str">
            <v>Girls Skill Training</v>
          </cell>
        </row>
        <row r="770">
          <cell r="A770" t="str">
            <v>0705-2051-DEGD-215-00000-SO</v>
          </cell>
          <cell r="B770" t="str">
            <v>0705</v>
          </cell>
          <cell r="C770" t="str">
            <v>2051</v>
          </cell>
          <cell r="D770" t="str">
            <v>DEGD</v>
          </cell>
          <cell r="E770" t="str">
            <v>215</v>
          </cell>
          <cell r="F770" t="str">
            <v>00000</v>
          </cell>
          <cell r="G770" t="str">
            <v>SO</v>
          </cell>
          <cell r="H770" t="str">
            <v>Girls Skill Training</v>
          </cell>
        </row>
        <row r="771">
          <cell r="A771" t="str">
            <v>0705-2051-DEGD-216-00000-SO</v>
          </cell>
          <cell r="B771" t="str">
            <v>0705</v>
          </cell>
          <cell r="C771" t="str">
            <v>2051</v>
          </cell>
          <cell r="D771" t="str">
            <v>DEGD</v>
          </cell>
          <cell r="E771" t="str">
            <v>216</v>
          </cell>
          <cell r="F771" t="str">
            <v>00000</v>
          </cell>
          <cell r="G771" t="str">
            <v>SO</v>
          </cell>
          <cell r="H771" t="str">
            <v>Girls Skill Training</v>
          </cell>
        </row>
        <row r="772">
          <cell r="A772" t="str">
            <v>0705-2051-DEGD-217-00000-SO</v>
          </cell>
          <cell r="B772" t="str">
            <v>0705</v>
          </cell>
          <cell r="C772" t="str">
            <v>2051</v>
          </cell>
          <cell r="D772" t="str">
            <v>DEGD</v>
          </cell>
          <cell r="E772" t="str">
            <v>217</v>
          </cell>
          <cell r="F772" t="str">
            <v>00000</v>
          </cell>
          <cell r="G772" t="str">
            <v>SO</v>
          </cell>
          <cell r="H772" t="str">
            <v>Girls Skill Training</v>
          </cell>
        </row>
        <row r="773">
          <cell r="A773" t="str">
            <v>0705-2051-DEGD-218-00000-SO</v>
          </cell>
          <cell r="B773" t="str">
            <v>0705</v>
          </cell>
          <cell r="C773" t="str">
            <v>2051</v>
          </cell>
          <cell r="D773" t="str">
            <v>DEGD</v>
          </cell>
          <cell r="E773" t="str">
            <v>218</v>
          </cell>
          <cell r="F773" t="str">
            <v>00000</v>
          </cell>
          <cell r="G773" t="str">
            <v>SO</v>
          </cell>
          <cell r="H773" t="str">
            <v>Girls Skill Training</v>
          </cell>
        </row>
        <row r="774">
          <cell r="A774" t="str">
            <v>0705-2051-DEGD-219-00000-SO</v>
          </cell>
          <cell r="B774" t="str">
            <v>0705</v>
          </cell>
          <cell r="C774" t="str">
            <v>2051</v>
          </cell>
          <cell r="D774" t="str">
            <v>DEGD</v>
          </cell>
          <cell r="E774" t="str">
            <v>219</v>
          </cell>
          <cell r="F774" t="str">
            <v>00000</v>
          </cell>
          <cell r="G774" t="str">
            <v>SO</v>
          </cell>
          <cell r="H774" t="str">
            <v>Girls Skill Training</v>
          </cell>
        </row>
        <row r="775">
          <cell r="A775" t="str">
            <v>0705-2051-DEGD-220-00000-SO</v>
          </cell>
          <cell r="B775" t="str">
            <v>0705</v>
          </cell>
          <cell r="C775" t="str">
            <v>2051</v>
          </cell>
          <cell r="D775" t="str">
            <v>DEGD</v>
          </cell>
          <cell r="E775" t="str">
            <v>220</v>
          </cell>
          <cell r="F775" t="str">
            <v>00000</v>
          </cell>
          <cell r="G775" t="str">
            <v>SO</v>
          </cell>
          <cell r="H775" t="str">
            <v>Girls Skill Training</v>
          </cell>
        </row>
        <row r="776">
          <cell r="A776" t="str">
            <v>0705-2051-DEGD-221-00000-SO</v>
          </cell>
          <cell r="B776" t="str">
            <v>0705</v>
          </cell>
          <cell r="C776" t="str">
            <v>2051</v>
          </cell>
          <cell r="D776" t="str">
            <v>DEGD</v>
          </cell>
          <cell r="E776" t="str">
            <v>221</v>
          </cell>
          <cell r="F776" t="str">
            <v>00000</v>
          </cell>
          <cell r="G776" t="str">
            <v>SO</v>
          </cell>
          <cell r="H776" t="str">
            <v>Girls Skill Training</v>
          </cell>
        </row>
        <row r="777">
          <cell r="A777" t="str">
            <v>0705-2051-DEGD-222-00000-SO</v>
          </cell>
          <cell r="B777" t="str">
            <v>0705</v>
          </cell>
          <cell r="C777" t="str">
            <v>2051</v>
          </cell>
          <cell r="D777" t="str">
            <v>DEGD</v>
          </cell>
          <cell r="E777" t="str">
            <v>222</v>
          </cell>
          <cell r="F777" t="str">
            <v>00000</v>
          </cell>
          <cell r="G777" t="str">
            <v>SO</v>
          </cell>
          <cell r="H777" t="str">
            <v>Girls Skill Training</v>
          </cell>
        </row>
        <row r="778">
          <cell r="A778" t="str">
            <v>0705-2051-DEGD-223-00000-SO</v>
          </cell>
          <cell r="B778" t="str">
            <v>0705</v>
          </cell>
          <cell r="C778" t="str">
            <v>2051</v>
          </cell>
          <cell r="D778" t="str">
            <v>DEGD</v>
          </cell>
          <cell r="E778" t="str">
            <v>223</v>
          </cell>
          <cell r="F778" t="str">
            <v>00000</v>
          </cell>
          <cell r="G778" t="str">
            <v>SO</v>
          </cell>
          <cell r="H778" t="str">
            <v>Girls Skill Training</v>
          </cell>
        </row>
        <row r="779">
          <cell r="A779" t="str">
            <v>0705-2141-DHBP-000-00000-SO</v>
          </cell>
          <cell r="B779" t="str">
            <v>0705</v>
          </cell>
          <cell r="C779" t="str">
            <v>2141</v>
          </cell>
          <cell r="D779" t="str">
            <v>DHBP</v>
          </cell>
          <cell r="E779" t="str">
            <v>000</v>
          </cell>
          <cell r="F779" t="str">
            <v>00000</v>
          </cell>
          <cell r="G779" t="str">
            <v>SO</v>
          </cell>
          <cell r="H779" t="str">
            <v>Girls Skill Training</v>
          </cell>
        </row>
        <row r="780">
          <cell r="A780" t="str">
            <v>0705-2230-DLLD-000-00000-SO</v>
          </cell>
          <cell r="B780" t="str">
            <v>0705</v>
          </cell>
          <cell r="C780" t="str">
            <v>2230</v>
          </cell>
          <cell r="D780" t="str">
            <v>DLLD</v>
          </cell>
          <cell r="E780" t="str">
            <v>000</v>
          </cell>
          <cell r="F780" t="str">
            <v>00000</v>
          </cell>
          <cell r="G780" t="str">
            <v>SO</v>
          </cell>
          <cell r="H780" t="str">
            <v>Girls Skill Training</v>
          </cell>
        </row>
        <row r="781">
          <cell r="A781" t="str">
            <v>0705-2375-DEFP-000-00000-SO</v>
          </cell>
          <cell r="B781" t="str">
            <v>0705</v>
          </cell>
          <cell r="C781" t="str">
            <v>2375</v>
          </cell>
          <cell r="D781" t="str">
            <v>DEFP</v>
          </cell>
          <cell r="E781" t="str">
            <v>000</v>
          </cell>
          <cell r="F781" t="str">
            <v>00000</v>
          </cell>
          <cell r="G781" t="str">
            <v>SO</v>
          </cell>
          <cell r="H781" t="str">
            <v>Girls Skill Training</v>
          </cell>
        </row>
        <row r="782">
          <cell r="A782" t="str">
            <v>0705-2460-DIIP-000-00000-SO</v>
          </cell>
          <cell r="B782" t="str">
            <v>0705</v>
          </cell>
          <cell r="C782" t="str">
            <v>2460</v>
          </cell>
          <cell r="D782" t="str">
            <v>DIIP</v>
          </cell>
          <cell r="E782" t="str">
            <v>000</v>
          </cell>
          <cell r="F782" t="str">
            <v>00000</v>
          </cell>
          <cell r="G782" t="str">
            <v>SO</v>
          </cell>
          <cell r="H782" t="str">
            <v>Girls Skill Training</v>
          </cell>
        </row>
        <row r="783">
          <cell r="A783" t="str">
            <v>0705-2574-EGUP-000-00000-SO</v>
          </cell>
          <cell r="B783" t="str">
            <v>0705</v>
          </cell>
          <cell r="C783" t="str">
            <v>2574</v>
          </cell>
          <cell r="D783" t="str">
            <v>EGUP</v>
          </cell>
          <cell r="E783" t="str">
            <v>000</v>
          </cell>
          <cell r="F783" t="str">
            <v>00000</v>
          </cell>
          <cell r="G783" t="str">
            <v>SO</v>
          </cell>
          <cell r="H783" t="str">
            <v>Girls Skill Training</v>
          </cell>
        </row>
        <row r="784">
          <cell r="A784" t="str">
            <v>0800-2576-EGTD-000-00000-SO</v>
          </cell>
          <cell r="B784" t="str">
            <v>0800</v>
          </cell>
          <cell r="C784" t="str">
            <v>2576</v>
          </cell>
          <cell r="D784" t="str">
            <v>EGTD</v>
          </cell>
          <cell r="E784" t="str">
            <v>000</v>
          </cell>
          <cell r="F784" t="str">
            <v>00000</v>
          </cell>
          <cell r="G784" t="str">
            <v>SO</v>
          </cell>
          <cell r="H784" t="str">
            <v>NFI Kits</v>
          </cell>
        </row>
        <row r="785">
          <cell r="A785" t="str">
            <v>0810-2576-EGTD-000-00000-SO</v>
          </cell>
          <cell r="B785" t="str">
            <v>0810</v>
          </cell>
          <cell r="C785" t="str">
            <v>2576</v>
          </cell>
          <cell r="D785" t="str">
            <v>EGTD</v>
          </cell>
          <cell r="E785" t="str">
            <v>000</v>
          </cell>
          <cell r="F785" t="str">
            <v>00000</v>
          </cell>
          <cell r="G785" t="str">
            <v>SO</v>
          </cell>
          <cell r="H785" t="str">
            <v>Blankets</v>
          </cell>
        </row>
        <row r="786">
          <cell r="A786" t="str">
            <v>0815-2576-EGTD-000-00000-SO</v>
          </cell>
          <cell r="B786" t="str">
            <v>0815</v>
          </cell>
          <cell r="C786" t="str">
            <v>2576</v>
          </cell>
          <cell r="D786" t="str">
            <v>EGTD</v>
          </cell>
          <cell r="E786" t="str">
            <v>000</v>
          </cell>
          <cell r="F786" t="str">
            <v>00000</v>
          </cell>
          <cell r="G786" t="str">
            <v>SO</v>
          </cell>
          <cell r="H786" t="str">
            <v>Plastic Sheeting</v>
          </cell>
        </row>
        <row r="787">
          <cell r="A787" t="str">
            <v>0820-2576-EGTD-000-00000-SO</v>
          </cell>
          <cell r="B787" t="str">
            <v>0820</v>
          </cell>
          <cell r="C787" t="str">
            <v>2576</v>
          </cell>
          <cell r="D787" t="str">
            <v>EGTD</v>
          </cell>
          <cell r="E787" t="str">
            <v>000</v>
          </cell>
          <cell r="F787" t="str">
            <v>00000</v>
          </cell>
          <cell r="G787" t="str">
            <v>SO</v>
          </cell>
          <cell r="H787" t="str">
            <v>Mosquito Nets</v>
          </cell>
        </row>
        <row r="788">
          <cell r="A788" t="str">
            <v>1000-1290-0000-000-00000-SO</v>
          </cell>
          <cell r="B788" t="str">
            <v>1000</v>
          </cell>
          <cell r="C788" t="str">
            <v>1290</v>
          </cell>
          <cell r="D788" t="str">
            <v>0000</v>
          </cell>
          <cell r="E788" t="str">
            <v>000</v>
          </cell>
          <cell r="F788" t="str">
            <v>00000</v>
          </cell>
          <cell r="G788" t="str">
            <v>SO</v>
          </cell>
          <cell r="H788" t="str">
            <v>Canal Rehabilitation</v>
          </cell>
        </row>
        <row r="789">
          <cell r="A789" t="str">
            <v>1000-2051-DEGD-000-00000-SO</v>
          </cell>
          <cell r="B789" t="str">
            <v>1000</v>
          </cell>
          <cell r="C789" t="str">
            <v>2051</v>
          </cell>
          <cell r="D789" t="str">
            <v>DEGD</v>
          </cell>
          <cell r="E789" t="str">
            <v>000</v>
          </cell>
          <cell r="F789" t="str">
            <v>00000</v>
          </cell>
          <cell r="G789" t="str">
            <v>SO</v>
          </cell>
          <cell r="H789" t="str">
            <v>Canal Rehabilitation</v>
          </cell>
        </row>
        <row r="790">
          <cell r="A790" t="str">
            <v>1000-2141-DHBP-000-00000-SO</v>
          </cell>
          <cell r="B790" t="str">
            <v>1000</v>
          </cell>
          <cell r="C790" t="str">
            <v>2141</v>
          </cell>
          <cell r="D790" t="str">
            <v>DHBP</v>
          </cell>
          <cell r="E790" t="str">
            <v>000</v>
          </cell>
          <cell r="F790" t="str">
            <v>00000</v>
          </cell>
          <cell r="G790" t="str">
            <v>SO</v>
          </cell>
          <cell r="H790" t="str">
            <v>Canal Rehabilitation</v>
          </cell>
        </row>
        <row r="791">
          <cell r="A791" t="str">
            <v>1000-2230-DLLD-000-00000-SO</v>
          </cell>
          <cell r="B791" t="str">
            <v>1000</v>
          </cell>
          <cell r="C791" t="str">
            <v>2230</v>
          </cell>
          <cell r="D791" t="str">
            <v>DLLD</v>
          </cell>
          <cell r="E791" t="str">
            <v>000</v>
          </cell>
          <cell r="F791" t="str">
            <v>00000</v>
          </cell>
          <cell r="G791" t="str">
            <v>SO</v>
          </cell>
          <cell r="H791" t="str">
            <v>Canal Rehabilitation</v>
          </cell>
        </row>
        <row r="792">
          <cell r="A792" t="str">
            <v>1000-2375-DEFP-000-00000-SO</v>
          </cell>
          <cell r="B792" t="str">
            <v>1000</v>
          </cell>
          <cell r="C792" t="str">
            <v>2375</v>
          </cell>
          <cell r="D792" t="str">
            <v>DEFP</v>
          </cell>
          <cell r="E792" t="str">
            <v>000</v>
          </cell>
          <cell r="F792" t="str">
            <v>00000</v>
          </cell>
          <cell r="G792" t="str">
            <v>SO</v>
          </cell>
          <cell r="H792" t="str">
            <v>Canal Rehabilitation</v>
          </cell>
        </row>
        <row r="793">
          <cell r="A793" t="str">
            <v>1000-2460-DIIP-000-00000-SO</v>
          </cell>
          <cell r="B793" t="str">
            <v>1000</v>
          </cell>
          <cell r="C793" t="str">
            <v>2460</v>
          </cell>
          <cell r="D793" t="str">
            <v>DIIP</v>
          </cell>
          <cell r="E793" t="str">
            <v>000</v>
          </cell>
          <cell r="F793" t="str">
            <v>00000</v>
          </cell>
          <cell r="G793" t="str">
            <v>SO</v>
          </cell>
          <cell r="H793" t="str">
            <v>Canal Rehabilitation</v>
          </cell>
        </row>
        <row r="794">
          <cell r="A794" t="str">
            <v>1000-2574-EGUP-000-00000-SO</v>
          </cell>
          <cell r="B794" t="str">
            <v>1000</v>
          </cell>
          <cell r="C794" t="str">
            <v>2574</v>
          </cell>
          <cell r="D794" t="str">
            <v>EGUP</v>
          </cell>
          <cell r="E794" t="str">
            <v>000</v>
          </cell>
          <cell r="F794" t="str">
            <v>00000</v>
          </cell>
          <cell r="G794" t="str">
            <v>SO</v>
          </cell>
          <cell r="H794" t="str">
            <v>Canal Rehabilitation</v>
          </cell>
        </row>
        <row r="795">
          <cell r="A795" t="str">
            <v>1001-1290-0000-000-00000-SO</v>
          </cell>
          <cell r="B795" t="str">
            <v>1001</v>
          </cell>
          <cell r="C795" t="str">
            <v>1290</v>
          </cell>
          <cell r="D795" t="str">
            <v>0000</v>
          </cell>
          <cell r="E795" t="str">
            <v>000</v>
          </cell>
          <cell r="F795" t="str">
            <v>00000</v>
          </cell>
          <cell r="G795" t="str">
            <v>SO</v>
          </cell>
          <cell r="H795" t="str">
            <v>Construction of Sluice Gates</v>
          </cell>
        </row>
        <row r="796">
          <cell r="A796" t="str">
            <v>1001-2051-DEGD-000-00000-SO</v>
          </cell>
          <cell r="B796" t="str">
            <v>1001</v>
          </cell>
          <cell r="C796" t="str">
            <v>2051</v>
          </cell>
          <cell r="D796" t="str">
            <v>DEGD</v>
          </cell>
          <cell r="E796" t="str">
            <v>000</v>
          </cell>
          <cell r="F796" t="str">
            <v>00000</v>
          </cell>
          <cell r="G796" t="str">
            <v>SO</v>
          </cell>
          <cell r="H796" t="str">
            <v>Construction of Sluice Gates</v>
          </cell>
        </row>
        <row r="797">
          <cell r="A797" t="str">
            <v>1001-2141-DHBP-000-00000-SO</v>
          </cell>
          <cell r="B797" t="str">
            <v>1001</v>
          </cell>
          <cell r="C797" t="str">
            <v>2141</v>
          </cell>
          <cell r="D797" t="str">
            <v>DHBP</v>
          </cell>
          <cell r="E797" t="str">
            <v>000</v>
          </cell>
          <cell r="F797" t="str">
            <v>00000</v>
          </cell>
          <cell r="G797" t="str">
            <v>SO</v>
          </cell>
          <cell r="H797" t="str">
            <v>Construction of Sluice Gates</v>
          </cell>
        </row>
        <row r="798">
          <cell r="A798" t="str">
            <v>1001-2230-DLLD-000-00000-SO</v>
          </cell>
          <cell r="B798" t="str">
            <v>1001</v>
          </cell>
          <cell r="C798" t="str">
            <v>2230</v>
          </cell>
          <cell r="D798" t="str">
            <v>DLLD</v>
          </cell>
          <cell r="E798" t="str">
            <v>000</v>
          </cell>
          <cell r="F798" t="str">
            <v>00000</v>
          </cell>
          <cell r="G798" t="str">
            <v>SO</v>
          </cell>
          <cell r="H798" t="str">
            <v>Construction of Sluice Gates</v>
          </cell>
        </row>
        <row r="799">
          <cell r="A799" t="str">
            <v>1001-2375-DEFP-000-00000-SO</v>
          </cell>
          <cell r="B799" t="str">
            <v>1001</v>
          </cell>
          <cell r="C799" t="str">
            <v>2375</v>
          </cell>
          <cell r="D799" t="str">
            <v>DEFP</v>
          </cell>
          <cell r="E799" t="str">
            <v>000</v>
          </cell>
          <cell r="F799" t="str">
            <v>00000</v>
          </cell>
          <cell r="G799" t="str">
            <v>SO</v>
          </cell>
          <cell r="H799" t="str">
            <v>Construction of Sluice Gates</v>
          </cell>
        </row>
        <row r="800">
          <cell r="A800" t="str">
            <v>1001-2460-DIIP-000-00000-SO</v>
          </cell>
          <cell r="B800" t="str">
            <v>1001</v>
          </cell>
          <cell r="C800" t="str">
            <v>2460</v>
          </cell>
          <cell r="D800" t="str">
            <v>DIIP</v>
          </cell>
          <cell r="E800" t="str">
            <v>000</v>
          </cell>
          <cell r="F800" t="str">
            <v>00000</v>
          </cell>
          <cell r="G800" t="str">
            <v>SO</v>
          </cell>
          <cell r="H800" t="str">
            <v>Construction of Sluice Gates</v>
          </cell>
        </row>
        <row r="801">
          <cell r="A801" t="str">
            <v>1001-2574-EGUP-000-00000-SO</v>
          </cell>
          <cell r="B801" t="str">
            <v>1001</v>
          </cell>
          <cell r="C801" t="str">
            <v>2574</v>
          </cell>
          <cell r="D801" t="str">
            <v>EGUP</v>
          </cell>
          <cell r="E801" t="str">
            <v>000</v>
          </cell>
          <cell r="F801" t="str">
            <v>00000</v>
          </cell>
          <cell r="G801" t="str">
            <v>SO</v>
          </cell>
          <cell r="H801" t="str">
            <v>Construction of Sluice Gates</v>
          </cell>
        </row>
        <row r="802">
          <cell r="A802" t="str">
            <v>1002-1290-0000-000-00000-SO</v>
          </cell>
          <cell r="B802" t="str">
            <v>1002</v>
          </cell>
          <cell r="C802" t="str">
            <v>1290</v>
          </cell>
          <cell r="D802" t="str">
            <v>0000</v>
          </cell>
          <cell r="E802" t="str">
            <v>000</v>
          </cell>
          <cell r="F802" t="str">
            <v>00000</v>
          </cell>
          <cell r="G802" t="str">
            <v>SO</v>
          </cell>
          <cell r="H802" t="str">
            <v>Construction of Culverts</v>
          </cell>
        </row>
        <row r="803">
          <cell r="A803" t="str">
            <v>1002-2051-DEGD-000-00000-SO</v>
          </cell>
          <cell r="B803" t="str">
            <v>1002</v>
          </cell>
          <cell r="C803" t="str">
            <v>2051</v>
          </cell>
          <cell r="D803" t="str">
            <v>DEGD</v>
          </cell>
          <cell r="E803" t="str">
            <v>000</v>
          </cell>
          <cell r="F803" t="str">
            <v>00000</v>
          </cell>
          <cell r="G803" t="str">
            <v>SO</v>
          </cell>
          <cell r="H803" t="str">
            <v>Construction of Culverts</v>
          </cell>
        </row>
        <row r="804">
          <cell r="A804" t="str">
            <v>1002-2141-DHBP-000-00000-SO</v>
          </cell>
          <cell r="B804" t="str">
            <v>1002</v>
          </cell>
          <cell r="C804" t="str">
            <v>2141</v>
          </cell>
          <cell r="D804" t="str">
            <v>DHBP</v>
          </cell>
          <cell r="E804" t="str">
            <v>000</v>
          </cell>
          <cell r="F804" t="str">
            <v>00000</v>
          </cell>
          <cell r="G804" t="str">
            <v>SO</v>
          </cell>
          <cell r="H804" t="str">
            <v>Construction of Culverts</v>
          </cell>
        </row>
        <row r="805">
          <cell r="A805" t="str">
            <v>1002-2230-DLLD-000-00000-SO</v>
          </cell>
          <cell r="B805" t="str">
            <v>1002</v>
          </cell>
          <cell r="C805" t="str">
            <v>2230</v>
          </cell>
          <cell r="D805" t="str">
            <v>DLLD</v>
          </cell>
          <cell r="E805" t="str">
            <v>000</v>
          </cell>
          <cell r="F805" t="str">
            <v>00000</v>
          </cell>
          <cell r="G805" t="str">
            <v>SO</v>
          </cell>
          <cell r="H805" t="str">
            <v>Construction of Culverts</v>
          </cell>
        </row>
        <row r="806">
          <cell r="A806" t="str">
            <v>1002-2375-DEFP-000-00000-SO</v>
          </cell>
          <cell r="B806" t="str">
            <v>1002</v>
          </cell>
          <cell r="C806" t="str">
            <v>2375</v>
          </cell>
          <cell r="D806" t="str">
            <v>DEFP</v>
          </cell>
          <cell r="E806" t="str">
            <v>000</v>
          </cell>
          <cell r="F806" t="str">
            <v>00000</v>
          </cell>
          <cell r="G806" t="str">
            <v>SO</v>
          </cell>
          <cell r="H806" t="str">
            <v>Construction of Culverts</v>
          </cell>
        </row>
        <row r="807">
          <cell r="A807" t="str">
            <v>1002-2460-DIIP-000-00000-SO</v>
          </cell>
          <cell r="B807" t="str">
            <v>1002</v>
          </cell>
          <cell r="C807" t="str">
            <v>2460</v>
          </cell>
          <cell r="D807" t="str">
            <v>DIIP</v>
          </cell>
          <cell r="E807" t="str">
            <v>000</v>
          </cell>
          <cell r="F807" t="str">
            <v>00000</v>
          </cell>
          <cell r="G807" t="str">
            <v>SO</v>
          </cell>
          <cell r="H807" t="str">
            <v>Construction of Culverts</v>
          </cell>
        </row>
        <row r="808">
          <cell r="A808" t="str">
            <v>1002-2574-EGUP-000-00000-SO</v>
          </cell>
          <cell r="B808" t="str">
            <v>1002</v>
          </cell>
          <cell r="C808" t="str">
            <v>2574</v>
          </cell>
          <cell r="D808" t="str">
            <v>EGUP</v>
          </cell>
          <cell r="E808" t="str">
            <v>000</v>
          </cell>
          <cell r="F808" t="str">
            <v>00000</v>
          </cell>
          <cell r="G808" t="str">
            <v>SO</v>
          </cell>
          <cell r="H808" t="str">
            <v>Construction of Culverts</v>
          </cell>
        </row>
        <row r="809">
          <cell r="A809" t="str">
            <v>1003-1290-0000-000-00000-SO</v>
          </cell>
          <cell r="B809" t="str">
            <v>1003</v>
          </cell>
          <cell r="C809" t="str">
            <v>1290</v>
          </cell>
          <cell r="D809" t="str">
            <v>0000</v>
          </cell>
          <cell r="E809" t="str">
            <v>000</v>
          </cell>
          <cell r="F809" t="str">
            <v>00000</v>
          </cell>
          <cell r="G809" t="str">
            <v>SO</v>
          </cell>
          <cell r="H809" t="str">
            <v>Embankment Rehabilitation</v>
          </cell>
        </row>
        <row r="810">
          <cell r="A810" t="str">
            <v>1003-2051-DEGD-000-00000-SO</v>
          </cell>
          <cell r="B810" t="str">
            <v>1003</v>
          </cell>
          <cell r="C810" t="str">
            <v>2051</v>
          </cell>
          <cell r="D810" t="str">
            <v>DEGD</v>
          </cell>
          <cell r="E810" t="str">
            <v>000</v>
          </cell>
          <cell r="F810" t="str">
            <v>00000</v>
          </cell>
          <cell r="G810" t="str">
            <v>SO</v>
          </cell>
          <cell r="H810" t="str">
            <v>Embankment Rehabilitation</v>
          </cell>
        </row>
        <row r="811">
          <cell r="A811" t="str">
            <v>1003-2141-DHBP-000-00000-SO</v>
          </cell>
          <cell r="B811" t="str">
            <v>1003</v>
          </cell>
          <cell r="C811" t="str">
            <v>2141</v>
          </cell>
          <cell r="D811" t="str">
            <v>DHBP</v>
          </cell>
          <cell r="E811" t="str">
            <v>000</v>
          </cell>
          <cell r="F811" t="str">
            <v>00000</v>
          </cell>
          <cell r="G811" t="str">
            <v>SO</v>
          </cell>
          <cell r="H811" t="str">
            <v>Embankment Rehabilitation</v>
          </cell>
        </row>
        <row r="812">
          <cell r="A812" t="str">
            <v>1003-2230-DLLD-000-00000-SO</v>
          </cell>
          <cell r="B812" t="str">
            <v>1003</v>
          </cell>
          <cell r="C812" t="str">
            <v>2230</v>
          </cell>
          <cell r="D812" t="str">
            <v>DLLD</v>
          </cell>
          <cell r="E812" t="str">
            <v>000</v>
          </cell>
          <cell r="F812" t="str">
            <v>00000</v>
          </cell>
          <cell r="G812" t="str">
            <v>SO</v>
          </cell>
          <cell r="H812" t="str">
            <v>Embankment Rehabilitation</v>
          </cell>
        </row>
        <row r="813">
          <cell r="A813" t="str">
            <v>1003-2375-DEFP-000-00000-SO</v>
          </cell>
          <cell r="B813" t="str">
            <v>1003</v>
          </cell>
          <cell r="C813" t="str">
            <v>2375</v>
          </cell>
          <cell r="D813" t="str">
            <v>DEFP</v>
          </cell>
          <cell r="E813" t="str">
            <v>000</v>
          </cell>
          <cell r="F813" t="str">
            <v>00000</v>
          </cell>
          <cell r="G813" t="str">
            <v>SO</v>
          </cell>
          <cell r="H813" t="str">
            <v>Embankment Rehabilitation</v>
          </cell>
        </row>
        <row r="814">
          <cell r="A814" t="str">
            <v>1003-2460-DIIP-000-00000-SO</v>
          </cell>
          <cell r="B814" t="str">
            <v>1003</v>
          </cell>
          <cell r="C814" t="str">
            <v>2460</v>
          </cell>
          <cell r="D814" t="str">
            <v>DIIP</v>
          </cell>
          <cell r="E814" t="str">
            <v>000</v>
          </cell>
          <cell r="F814" t="str">
            <v>00000</v>
          </cell>
          <cell r="G814" t="str">
            <v>SO</v>
          </cell>
          <cell r="H814" t="str">
            <v>Embankment Rehabilitation</v>
          </cell>
        </row>
        <row r="815">
          <cell r="A815" t="str">
            <v>1003-2574-EGUP-000-00000-SO</v>
          </cell>
          <cell r="B815" t="str">
            <v>1003</v>
          </cell>
          <cell r="C815" t="str">
            <v>2574</v>
          </cell>
          <cell r="D815" t="str">
            <v>EGUP</v>
          </cell>
          <cell r="E815" t="str">
            <v>000</v>
          </cell>
          <cell r="F815" t="str">
            <v>00000</v>
          </cell>
          <cell r="G815" t="str">
            <v>SO</v>
          </cell>
          <cell r="H815" t="str">
            <v>Embankment Rehabilitation</v>
          </cell>
        </row>
        <row r="816">
          <cell r="A816" t="str">
            <v>1004-1290-0000-000-00000-SO</v>
          </cell>
          <cell r="B816" t="str">
            <v>1004</v>
          </cell>
          <cell r="C816" t="str">
            <v>1290</v>
          </cell>
          <cell r="D816" t="str">
            <v>0000</v>
          </cell>
          <cell r="E816" t="str">
            <v>000</v>
          </cell>
          <cell r="F816" t="str">
            <v>00000</v>
          </cell>
          <cell r="G816" t="str">
            <v>SO</v>
          </cell>
          <cell r="H816" t="str">
            <v>Market Shelter</v>
          </cell>
        </row>
        <row r="817">
          <cell r="A817" t="str">
            <v>1004-2051-DEGD-000-00000-SO</v>
          </cell>
          <cell r="B817" t="str">
            <v>1004</v>
          </cell>
          <cell r="C817" t="str">
            <v>2051</v>
          </cell>
          <cell r="D817" t="str">
            <v>DEGD</v>
          </cell>
          <cell r="E817" t="str">
            <v>000</v>
          </cell>
          <cell r="F817" t="str">
            <v>00000</v>
          </cell>
          <cell r="G817" t="str">
            <v>SO</v>
          </cell>
          <cell r="H817" t="str">
            <v>Market Shelter</v>
          </cell>
        </row>
        <row r="818">
          <cell r="A818" t="str">
            <v>1004-2141-DHBP-000-00000-SO</v>
          </cell>
          <cell r="B818" t="str">
            <v>1004</v>
          </cell>
          <cell r="C818" t="str">
            <v>2141</v>
          </cell>
          <cell r="D818" t="str">
            <v>DHBP</v>
          </cell>
          <cell r="E818" t="str">
            <v>000</v>
          </cell>
          <cell r="F818" t="str">
            <v>00000</v>
          </cell>
          <cell r="G818" t="str">
            <v>SO</v>
          </cell>
          <cell r="H818" t="str">
            <v>Market Shelter</v>
          </cell>
        </row>
        <row r="819">
          <cell r="A819" t="str">
            <v>1004-2230-DLLD-000-00000-SO</v>
          </cell>
          <cell r="B819" t="str">
            <v>1004</v>
          </cell>
          <cell r="C819" t="str">
            <v>2230</v>
          </cell>
          <cell r="D819" t="str">
            <v>DLLD</v>
          </cell>
          <cell r="E819" t="str">
            <v>000</v>
          </cell>
          <cell r="F819" t="str">
            <v>00000</v>
          </cell>
          <cell r="G819" t="str">
            <v>SO</v>
          </cell>
          <cell r="H819" t="str">
            <v>Market Shelter</v>
          </cell>
        </row>
        <row r="820">
          <cell r="A820" t="str">
            <v>1004-2375-DEFP-000-00000-SO</v>
          </cell>
          <cell r="B820" t="str">
            <v>1004</v>
          </cell>
          <cell r="C820" t="str">
            <v>2375</v>
          </cell>
          <cell r="D820" t="str">
            <v>DEFP</v>
          </cell>
          <cell r="E820" t="str">
            <v>000</v>
          </cell>
          <cell r="F820" t="str">
            <v>00000</v>
          </cell>
          <cell r="G820" t="str">
            <v>SO</v>
          </cell>
          <cell r="H820" t="str">
            <v>Market Shelter</v>
          </cell>
        </row>
        <row r="821">
          <cell r="A821" t="str">
            <v>1004-2460-DIIP-000-00000-SO</v>
          </cell>
          <cell r="B821" t="str">
            <v>1004</v>
          </cell>
          <cell r="C821" t="str">
            <v>2460</v>
          </cell>
          <cell r="D821" t="str">
            <v>DIIP</v>
          </cell>
          <cell r="E821" t="str">
            <v>000</v>
          </cell>
          <cell r="F821" t="str">
            <v>00000</v>
          </cell>
          <cell r="G821" t="str">
            <v>SO</v>
          </cell>
          <cell r="H821" t="str">
            <v>Market Shelter</v>
          </cell>
        </row>
        <row r="822">
          <cell r="A822" t="str">
            <v>1004-2574-EGUP-000-00000-SO</v>
          </cell>
          <cell r="B822" t="str">
            <v>1004</v>
          </cell>
          <cell r="C822" t="str">
            <v>2574</v>
          </cell>
          <cell r="D822" t="str">
            <v>EGUP</v>
          </cell>
          <cell r="E822" t="str">
            <v>000</v>
          </cell>
          <cell r="F822" t="str">
            <v>00000</v>
          </cell>
          <cell r="G822" t="str">
            <v>SO</v>
          </cell>
          <cell r="H822" t="str">
            <v>Market Shelter</v>
          </cell>
        </row>
        <row r="823">
          <cell r="A823" t="str">
            <v>1005-1290-0000-000-00000-SO</v>
          </cell>
          <cell r="B823" t="str">
            <v>1005</v>
          </cell>
          <cell r="C823" t="str">
            <v>1290</v>
          </cell>
          <cell r="D823" t="str">
            <v>0000</v>
          </cell>
          <cell r="E823" t="str">
            <v>000</v>
          </cell>
          <cell r="F823" t="str">
            <v>00000</v>
          </cell>
          <cell r="G823" t="str">
            <v>SO</v>
          </cell>
          <cell r="H823" t="str">
            <v>Rehabilitation of Water Catchments</v>
          </cell>
        </row>
        <row r="824">
          <cell r="A824" t="str">
            <v>1005-2051-DEGD-000-00000-SO</v>
          </cell>
          <cell r="B824" t="str">
            <v>1005</v>
          </cell>
          <cell r="C824" t="str">
            <v>2051</v>
          </cell>
          <cell r="D824" t="str">
            <v>DEGD</v>
          </cell>
          <cell r="E824" t="str">
            <v>000</v>
          </cell>
          <cell r="F824" t="str">
            <v>00000</v>
          </cell>
          <cell r="G824" t="str">
            <v>SO</v>
          </cell>
          <cell r="H824" t="str">
            <v>Rehabilitation of Water Catchments</v>
          </cell>
        </row>
        <row r="825">
          <cell r="A825" t="str">
            <v>1005-2141-DHBP-000-00000-SO</v>
          </cell>
          <cell r="B825" t="str">
            <v>1005</v>
          </cell>
          <cell r="C825" t="str">
            <v>2141</v>
          </cell>
          <cell r="D825" t="str">
            <v>DHBP</v>
          </cell>
          <cell r="E825" t="str">
            <v>000</v>
          </cell>
          <cell r="F825" t="str">
            <v>00000</v>
          </cell>
          <cell r="G825" t="str">
            <v>SO</v>
          </cell>
          <cell r="H825" t="str">
            <v>Rehabilitation of Water Catchments</v>
          </cell>
        </row>
        <row r="826">
          <cell r="A826" t="str">
            <v>1005-2230-DLLD-000-00000-SO</v>
          </cell>
          <cell r="B826" t="str">
            <v>1005</v>
          </cell>
          <cell r="C826" t="str">
            <v>2230</v>
          </cell>
          <cell r="D826" t="str">
            <v>DLLD</v>
          </cell>
          <cell r="E826" t="str">
            <v>000</v>
          </cell>
          <cell r="F826" t="str">
            <v>00000</v>
          </cell>
          <cell r="G826" t="str">
            <v>SO</v>
          </cell>
          <cell r="H826" t="str">
            <v>Rehabilitation of Water Catchments</v>
          </cell>
        </row>
        <row r="827">
          <cell r="A827" t="str">
            <v>1005-2375-DEFP-000-00000-SO</v>
          </cell>
          <cell r="B827" t="str">
            <v>1005</v>
          </cell>
          <cell r="C827" t="str">
            <v>2375</v>
          </cell>
          <cell r="D827" t="str">
            <v>DEFP</v>
          </cell>
          <cell r="E827" t="str">
            <v>000</v>
          </cell>
          <cell r="F827" t="str">
            <v>00000</v>
          </cell>
          <cell r="G827" t="str">
            <v>SO</v>
          </cell>
          <cell r="H827" t="str">
            <v>Rehabilitation of Water Catchments</v>
          </cell>
        </row>
        <row r="828">
          <cell r="A828" t="str">
            <v>1005-2460-DIIP-000-00000-SO</v>
          </cell>
          <cell r="B828" t="str">
            <v>1005</v>
          </cell>
          <cell r="C828" t="str">
            <v>2460</v>
          </cell>
          <cell r="D828" t="str">
            <v>DIIP</v>
          </cell>
          <cell r="E828" t="str">
            <v>000</v>
          </cell>
          <cell r="F828" t="str">
            <v>00000</v>
          </cell>
          <cell r="G828" t="str">
            <v>SO</v>
          </cell>
          <cell r="H828" t="str">
            <v>Rehabilitation of Water Catchments</v>
          </cell>
        </row>
        <row r="829">
          <cell r="A829" t="str">
            <v>1005-2574-EGUP-000-00000-SO</v>
          </cell>
          <cell r="B829" t="str">
            <v>1005</v>
          </cell>
          <cell r="C829" t="str">
            <v>2574</v>
          </cell>
          <cell r="D829" t="str">
            <v>EGUP</v>
          </cell>
          <cell r="E829" t="str">
            <v>000</v>
          </cell>
          <cell r="F829" t="str">
            <v>00000</v>
          </cell>
          <cell r="G829" t="str">
            <v>SO</v>
          </cell>
          <cell r="H829" t="str">
            <v>Rehabilitation of Water Catchments</v>
          </cell>
        </row>
        <row r="830">
          <cell r="A830" t="str">
            <v>1006-1290-0000-000-00000-SO</v>
          </cell>
          <cell r="B830" t="str">
            <v>1006</v>
          </cell>
          <cell r="C830" t="str">
            <v>1290</v>
          </cell>
          <cell r="D830" t="str">
            <v>0000</v>
          </cell>
          <cell r="E830" t="str">
            <v>000</v>
          </cell>
          <cell r="F830" t="str">
            <v>00000</v>
          </cell>
          <cell r="G830" t="str">
            <v>SO</v>
          </cell>
          <cell r="H830" t="str">
            <v>School Construction</v>
          </cell>
        </row>
        <row r="831">
          <cell r="A831" t="str">
            <v>1006-2051-DEGD-000-00000-SO</v>
          </cell>
          <cell r="B831" t="str">
            <v>1006</v>
          </cell>
          <cell r="C831" t="str">
            <v>2051</v>
          </cell>
          <cell r="D831" t="str">
            <v>DEGD</v>
          </cell>
          <cell r="E831" t="str">
            <v>000</v>
          </cell>
          <cell r="F831" t="str">
            <v>00000</v>
          </cell>
          <cell r="G831" t="str">
            <v>SO</v>
          </cell>
          <cell r="H831" t="str">
            <v>School Construction</v>
          </cell>
        </row>
        <row r="832">
          <cell r="A832" t="str">
            <v>1006-2051-DEGD-201-00000-SO</v>
          </cell>
          <cell r="B832" t="str">
            <v>1006</v>
          </cell>
          <cell r="C832" t="str">
            <v>2051</v>
          </cell>
          <cell r="D832" t="str">
            <v>DEGD</v>
          </cell>
          <cell r="E832" t="str">
            <v>201</v>
          </cell>
          <cell r="F832" t="str">
            <v>00000</v>
          </cell>
          <cell r="G832" t="str">
            <v>SO</v>
          </cell>
          <cell r="H832" t="str">
            <v>School Construction</v>
          </cell>
        </row>
        <row r="833">
          <cell r="A833" t="str">
            <v>1006-2051-DEGD-202-00000-SO</v>
          </cell>
          <cell r="B833" t="str">
            <v>1006</v>
          </cell>
          <cell r="C833" t="str">
            <v>2051</v>
          </cell>
          <cell r="D833" t="str">
            <v>DEGD</v>
          </cell>
          <cell r="E833" t="str">
            <v>202</v>
          </cell>
          <cell r="F833" t="str">
            <v>00000</v>
          </cell>
          <cell r="G833" t="str">
            <v>SO</v>
          </cell>
          <cell r="H833" t="str">
            <v>School Construction</v>
          </cell>
        </row>
        <row r="834">
          <cell r="A834" t="str">
            <v>1006-2051-DEGD-203-00000-SO</v>
          </cell>
          <cell r="B834" t="str">
            <v>1006</v>
          </cell>
          <cell r="C834" t="str">
            <v>2051</v>
          </cell>
          <cell r="D834" t="str">
            <v>DEGD</v>
          </cell>
          <cell r="E834" t="str">
            <v>203</v>
          </cell>
          <cell r="F834" t="str">
            <v>00000</v>
          </cell>
          <cell r="G834" t="str">
            <v>SO</v>
          </cell>
          <cell r="H834" t="str">
            <v>School Construction</v>
          </cell>
        </row>
        <row r="835">
          <cell r="A835" t="str">
            <v>1006-2051-DEGD-204-00000-SO</v>
          </cell>
          <cell r="B835" t="str">
            <v>1006</v>
          </cell>
          <cell r="C835" t="str">
            <v>2051</v>
          </cell>
          <cell r="D835" t="str">
            <v>DEGD</v>
          </cell>
          <cell r="E835" t="str">
            <v>204</v>
          </cell>
          <cell r="F835" t="str">
            <v>00000</v>
          </cell>
          <cell r="G835" t="str">
            <v>SO</v>
          </cell>
          <cell r="H835" t="str">
            <v>School Construction</v>
          </cell>
        </row>
        <row r="836">
          <cell r="A836" t="str">
            <v>1006-2051-DEGD-205-00000-SO</v>
          </cell>
          <cell r="B836" t="str">
            <v>1006</v>
          </cell>
          <cell r="C836" t="str">
            <v>2051</v>
          </cell>
          <cell r="D836" t="str">
            <v>DEGD</v>
          </cell>
          <cell r="E836" t="str">
            <v>205</v>
          </cell>
          <cell r="F836" t="str">
            <v>00000</v>
          </cell>
          <cell r="G836" t="str">
            <v>SO</v>
          </cell>
          <cell r="H836" t="str">
            <v>School Construction</v>
          </cell>
        </row>
        <row r="837">
          <cell r="A837" t="str">
            <v>1006-2051-DEGD-206-00000-SO</v>
          </cell>
          <cell r="B837" t="str">
            <v>1006</v>
          </cell>
          <cell r="C837" t="str">
            <v>2051</v>
          </cell>
          <cell r="D837" t="str">
            <v>DEGD</v>
          </cell>
          <cell r="E837" t="str">
            <v>206</v>
          </cell>
          <cell r="F837" t="str">
            <v>00000</v>
          </cell>
          <cell r="G837" t="str">
            <v>SO</v>
          </cell>
          <cell r="H837" t="str">
            <v>School Construction</v>
          </cell>
        </row>
        <row r="838">
          <cell r="A838" t="str">
            <v>1006-2051-DEGD-207-00000-SO</v>
          </cell>
          <cell r="B838" t="str">
            <v>1006</v>
          </cell>
          <cell r="C838" t="str">
            <v>2051</v>
          </cell>
          <cell r="D838" t="str">
            <v>DEGD</v>
          </cell>
          <cell r="E838" t="str">
            <v>207</v>
          </cell>
          <cell r="F838" t="str">
            <v>00000</v>
          </cell>
          <cell r="G838" t="str">
            <v>SO</v>
          </cell>
          <cell r="H838" t="str">
            <v>School Construction</v>
          </cell>
        </row>
        <row r="839">
          <cell r="A839" t="str">
            <v>1006-2051-DEGD-208-00000-SO</v>
          </cell>
          <cell r="B839" t="str">
            <v>1006</v>
          </cell>
          <cell r="C839" t="str">
            <v>2051</v>
          </cell>
          <cell r="D839" t="str">
            <v>DEGD</v>
          </cell>
          <cell r="E839" t="str">
            <v>208</v>
          </cell>
          <cell r="F839" t="str">
            <v>00000</v>
          </cell>
          <cell r="G839" t="str">
            <v>SO</v>
          </cell>
          <cell r="H839" t="str">
            <v>School Construction</v>
          </cell>
        </row>
        <row r="840">
          <cell r="A840" t="str">
            <v>1006-2051-DEGD-209-00000-SO</v>
          </cell>
          <cell r="B840" t="str">
            <v>1006</v>
          </cell>
          <cell r="C840" t="str">
            <v>2051</v>
          </cell>
          <cell r="D840" t="str">
            <v>DEGD</v>
          </cell>
          <cell r="E840" t="str">
            <v>209</v>
          </cell>
          <cell r="F840" t="str">
            <v>00000</v>
          </cell>
          <cell r="G840" t="str">
            <v>SO</v>
          </cell>
          <cell r="H840" t="str">
            <v>School Construction</v>
          </cell>
        </row>
        <row r="841">
          <cell r="A841" t="str">
            <v>1006-2051-DEGD-210-00000-SO</v>
          </cell>
          <cell r="B841" t="str">
            <v>1006</v>
          </cell>
          <cell r="C841" t="str">
            <v>2051</v>
          </cell>
          <cell r="D841" t="str">
            <v>DEGD</v>
          </cell>
          <cell r="E841" t="str">
            <v>210</v>
          </cell>
          <cell r="F841" t="str">
            <v>00000</v>
          </cell>
          <cell r="G841" t="str">
            <v>SO</v>
          </cell>
          <cell r="H841" t="str">
            <v>School Construction</v>
          </cell>
        </row>
        <row r="842">
          <cell r="A842" t="str">
            <v>1006-2051-DEGD-211-00000-SO</v>
          </cell>
          <cell r="B842" t="str">
            <v>1006</v>
          </cell>
          <cell r="C842" t="str">
            <v>2051</v>
          </cell>
          <cell r="D842" t="str">
            <v>DEGD</v>
          </cell>
          <cell r="E842" t="str">
            <v>211</v>
          </cell>
          <cell r="F842" t="str">
            <v>00000</v>
          </cell>
          <cell r="G842" t="str">
            <v>SO</v>
          </cell>
          <cell r="H842" t="str">
            <v>School Construction</v>
          </cell>
        </row>
        <row r="843">
          <cell r="A843" t="str">
            <v>1006-2051-DEGD-212-00000-SO</v>
          </cell>
          <cell r="B843" t="str">
            <v>1006</v>
          </cell>
          <cell r="C843" t="str">
            <v>2051</v>
          </cell>
          <cell r="D843" t="str">
            <v>DEGD</v>
          </cell>
          <cell r="E843" t="str">
            <v>212</v>
          </cell>
          <cell r="F843" t="str">
            <v>00000</v>
          </cell>
          <cell r="G843" t="str">
            <v>SO</v>
          </cell>
          <cell r="H843" t="str">
            <v>School Construction</v>
          </cell>
        </row>
        <row r="844">
          <cell r="A844" t="str">
            <v>1006-2051-DEGD-213-00000-SO</v>
          </cell>
          <cell r="B844" t="str">
            <v>1006</v>
          </cell>
          <cell r="C844" t="str">
            <v>2051</v>
          </cell>
          <cell r="D844" t="str">
            <v>DEGD</v>
          </cell>
          <cell r="E844" t="str">
            <v>213</v>
          </cell>
          <cell r="F844" t="str">
            <v>00000</v>
          </cell>
          <cell r="G844" t="str">
            <v>SO</v>
          </cell>
          <cell r="H844" t="str">
            <v>School Construction</v>
          </cell>
        </row>
        <row r="845">
          <cell r="A845" t="str">
            <v>1006-2051-DEGD-214-00000-SO</v>
          </cell>
          <cell r="B845" t="str">
            <v>1006</v>
          </cell>
          <cell r="C845" t="str">
            <v>2051</v>
          </cell>
          <cell r="D845" t="str">
            <v>DEGD</v>
          </cell>
          <cell r="E845" t="str">
            <v>214</v>
          </cell>
          <cell r="F845" t="str">
            <v>00000</v>
          </cell>
          <cell r="G845" t="str">
            <v>SO</v>
          </cell>
          <cell r="H845" t="str">
            <v>School Construction</v>
          </cell>
        </row>
        <row r="846">
          <cell r="A846" t="str">
            <v>1006-2051-DEGD-215-00000-SO</v>
          </cell>
          <cell r="B846" t="str">
            <v>1006</v>
          </cell>
          <cell r="C846" t="str">
            <v>2051</v>
          </cell>
          <cell r="D846" t="str">
            <v>DEGD</v>
          </cell>
          <cell r="E846" t="str">
            <v>215</v>
          </cell>
          <cell r="F846" t="str">
            <v>00000</v>
          </cell>
          <cell r="G846" t="str">
            <v>SO</v>
          </cell>
          <cell r="H846" t="str">
            <v>School Construction</v>
          </cell>
        </row>
        <row r="847">
          <cell r="A847" t="str">
            <v>1006-2051-DEGD-216-00000-SO</v>
          </cell>
          <cell r="B847" t="str">
            <v>1006</v>
          </cell>
          <cell r="C847" t="str">
            <v>2051</v>
          </cell>
          <cell r="D847" t="str">
            <v>DEGD</v>
          </cell>
          <cell r="E847" t="str">
            <v>216</v>
          </cell>
          <cell r="F847" t="str">
            <v>00000</v>
          </cell>
          <cell r="G847" t="str">
            <v>SO</v>
          </cell>
          <cell r="H847" t="str">
            <v>School Construction</v>
          </cell>
        </row>
        <row r="848">
          <cell r="A848" t="str">
            <v>1006-2051-DEGD-217-00000-SO</v>
          </cell>
          <cell r="B848" t="str">
            <v>1006</v>
          </cell>
          <cell r="C848" t="str">
            <v>2051</v>
          </cell>
          <cell r="D848" t="str">
            <v>DEGD</v>
          </cell>
          <cell r="E848" t="str">
            <v>217</v>
          </cell>
          <cell r="F848" t="str">
            <v>00000</v>
          </cell>
          <cell r="G848" t="str">
            <v>SO</v>
          </cell>
          <cell r="H848" t="str">
            <v>School Construction</v>
          </cell>
        </row>
        <row r="849">
          <cell r="A849" t="str">
            <v>1006-2051-DEGD-218-00000-SO</v>
          </cell>
          <cell r="B849" t="str">
            <v>1006</v>
          </cell>
          <cell r="C849" t="str">
            <v>2051</v>
          </cell>
          <cell r="D849" t="str">
            <v>DEGD</v>
          </cell>
          <cell r="E849" t="str">
            <v>218</v>
          </cell>
          <cell r="F849" t="str">
            <v>00000</v>
          </cell>
          <cell r="G849" t="str">
            <v>SO</v>
          </cell>
          <cell r="H849" t="str">
            <v>School Construction</v>
          </cell>
        </row>
        <row r="850">
          <cell r="A850" t="str">
            <v>1006-2051-DEGD-219-00000-SO</v>
          </cell>
          <cell r="B850" t="str">
            <v>1006</v>
          </cell>
          <cell r="C850" t="str">
            <v>2051</v>
          </cell>
          <cell r="D850" t="str">
            <v>DEGD</v>
          </cell>
          <cell r="E850" t="str">
            <v>219</v>
          </cell>
          <cell r="F850" t="str">
            <v>00000</v>
          </cell>
          <cell r="G850" t="str">
            <v>SO</v>
          </cell>
          <cell r="H850" t="str">
            <v>School Construction</v>
          </cell>
        </row>
        <row r="851">
          <cell r="A851" t="str">
            <v>1006-2051-DEGD-220-00000-SO</v>
          </cell>
          <cell r="B851" t="str">
            <v>1006</v>
          </cell>
          <cell r="C851" t="str">
            <v>2051</v>
          </cell>
          <cell r="D851" t="str">
            <v>DEGD</v>
          </cell>
          <cell r="E851" t="str">
            <v>220</v>
          </cell>
          <cell r="F851" t="str">
            <v>00000</v>
          </cell>
          <cell r="G851" t="str">
            <v>SO</v>
          </cell>
          <cell r="H851" t="str">
            <v>School Construction</v>
          </cell>
        </row>
        <row r="852">
          <cell r="A852" t="str">
            <v>1006-2051-DEGD-221-00000-SO</v>
          </cell>
          <cell r="B852" t="str">
            <v>1006</v>
          </cell>
          <cell r="C852" t="str">
            <v>2051</v>
          </cell>
          <cell r="D852" t="str">
            <v>DEGD</v>
          </cell>
          <cell r="E852" t="str">
            <v>221</v>
          </cell>
          <cell r="F852" t="str">
            <v>00000</v>
          </cell>
          <cell r="G852" t="str">
            <v>SO</v>
          </cell>
          <cell r="H852" t="str">
            <v>School Construction</v>
          </cell>
        </row>
        <row r="853">
          <cell r="A853" t="str">
            <v>1006-2051-DEGD-222-00000-SO</v>
          </cell>
          <cell r="B853" t="str">
            <v>1006</v>
          </cell>
          <cell r="C853" t="str">
            <v>2051</v>
          </cell>
          <cell r="D853" t="str">
            <v>DEGD</v>
          </cell>
          <cell r="E853" t="str">
            <v>222</v>
          </cell>
          <cell r="F853" t="str">
            <v>00000</v>
          </cell>
          <cell r="G853" t="str">
            <v>SO</v>
          </cell>
          <cell r="H853" t="str">
            <v>School Construction</v>
          </cell>
        </row>
        <row r="854">
          <cell r="A854" t="str">
            <v>1006-2051-DEGD-223-00000-SO</v>
          </cell>
          <cell r="B854" t="str">
            <v>1006</v>
          </cell>
          <cell r="C854" t="str">
            <v>2051</v>
          </cell>
          <cell r="D854" t="str">
            <v>DEGD</v>
          </cell>
          <cell r="E854" t="str">
            <v>223</v>
          </cell>
          <cell r="F854" t="str">
            <v>00000</v>
          </cell>
          <cell r="G854" t="str">
            <v>SO</v>
          </cell>
          <cell r="H854" t="str">
            <v>School Construction</v>
          </cell>
        </row>
        <row r="855">
          <cell r="A855" t="str">
            <v>1006-2141-DHBP-000-00000-SO</v>
          </cell>
          <cell r="B855" t="str">
            <v>1006</v>
          </cell>
          <cell r="C855" t="str">
            <v>2141</v>
          </cell>
          <cell r="D855" t="str">
            <v>DHBP</v>
          </cell>
          <cell r="E855" t="str">
            <v>000</v>
          </cell>
          <cell r="F855" t="str">
            <v>00000</v>
          </cell>
          <cell r="G855" t="str">
            <v>SO</v>
          </cell>
          <cell r="H855" t="str">
            <v>School Construction</v>
          </cell>
        </row>
        <row r="856">
          <cell r="A856" t="str">
            <v>1006-2230-DLLD-000-00000-SO</v>
          </cell>
          <cell r="B856" t="str">
            <v>1006</v>
          </cell>
          <cell r="C856" t="str">
            <v>2230</v>
          </cell>
          <cell r="D856" t="str">
            <v>DLLD</v>
          </cell>
          <cell r="E856" t="str">
            <v>000</v>
          </cell>
          <cell r="F856" t="str">
            <v>00000</v>
          </cell>
          <cell r="G856" t="str">
            <v>SO</v>
          </cell>
          <cell r="H856" t="str">
            <v>School Construction</v>
          </cell>
        </row>
        <row r="857">
          <cell r="A857" t="str">
            <v>1006-2375-DEFP-000-00000-SO</v>
          </cell>
          <cell r="B857" t="str">
            <v>1006</v>
          </cell>
          <cell r="C857" t="str">
            <v>2375</v>
          </cell>
          <cell r="D857" t="str">
            <v>DEFP</v>
          </cell>
          <cell r="E857" t="str">
            <v>000</v>
          </cell>
          <cell r="F857" t="str">
            <v>00000</v>
          </cell>
          <cell r="G857" t="str">
            <v>SO</v>
          </cell>
          <cell r="H857" t="str">
            <v>School Construction</v>
          </cell>
        </row>
        <row r="858">
          <cell r="A858" t="str">
            <v>1006-2460-DIIP-000-00000-SO</v>
          </cell>
          <cell r="B858" t="str">
            <v>1006</v>
          </cell>
          <cell r="C858" t="str">
            <v>2460</v>
          </cell>
          <cell r="D858" t="str">
            <v>DIIP</v>
          </cell>
          <cell r="E858" t="str">
            <v>000</v>
          </cell>
          <cell r="F858" t="str">
            <v>00000</v>
          </cell>
          <cell r="G858" t="str">
            <v>SO</v>
          </cell>
          <cell r="H858" t="str">
            <v>School Construction</v>
          </cell>
        </row>
        <row r="859">
          <cell r="A859" t="str">
            <v>1006-2574-EGUP-000-00000-SO</v>
          </cell>
          <cell r="B859" t="str">
            <v>1006</v>
          </cell>
          <cell r="C859" t="str">
            <v>2574</v>
          </cell>
          <cell r="D859" t="str">
            <v>EGUP</v>
          </cell>
          <cell r="E859" t="str">
            <v>000</v>
          </cell>
          <cell r="F859" t="str">
            <v>00000</v>
          </cell>
          <cell r="G859" t="str">
            <v>SO</v>
          </cell>
          <cell r="H859" t="str">
            <v>School Construction</v>
          </cell>
        </row>
        <row r="860">
          <cell r="A860" t="str">
            <v>1007-1290-0000-000-00000-SO</v>
          </cell>
          <cell r="B860" t="str">
            <v>1007</v>
          </cell>
          <cell r="C860" t="str">
            <v>1290</v>
          </cell>
          <cell r="D860" t="str">
            <v>0000</v>
          </cell>
          <cell r="E860" t="str">
            <v>000</v>
          </cell>
          <cell r="F860" t="str">
            <v>00000</v>
          </cell>
          <cell r="G860" t="str">
            <v>SO</v>
          </cell>
          <cell r="H860" t="str">
            <v>Rehabilitation of Water Yards</v>
          </cell>
        </row>
        <row r="861">
          <cell r="A861" t="str">
            <v>1007-2051-DEGD-000-00000-SO</v>
          </cell>
          <cell r="B861" t="str">
            <v>1007</v>
          </cell>
          <cell r="C861" t="str">
            <v>2051</v>
          </cell>
          <cell r="D861" t="str">
            <v>DEGD</v>
          </cell>
          <cell r="E861" t="str">
            <v>000</v>
          </cell>
          <cell r="F861" t="str">
            <v>00000</v>
          </cell>
          <cell r="G861" t="str">
            <v>SO</v>
          </cell>
          <cell r="H861" t="str">
            <v>Rehabilitation of Water Yards</v>
          </cell>
        </row>
        <row r="862">
          <cell r="A862" t="str">
            <v>1007-2051-DEGD-201-00000-SO</v>
          </cell>
          <cell r="B862" t="str">
            <v>1007</v>
          </cell>
          <cell r="C862" t="str">
            <v>2051</v>
          </cell>
          <cell r="D862" t="str">
            <v>DEGD</v>
          </cell>
          <cell r="E862" t="str">
            <v>201</v>
          </cell>
          <cell r="F862" t="str">
            <v>00000</v>
          </cell>
          <cell r="G862" t="str">
            <v>SO</v>
          </cell>
          <cell r="H862" t="str">
            <v>Rehabilitation of Water Yards</v>
          </cell>
        </row>
        <row r="863">
          <cell r="A863" t="str">
            <v>1007-2141-DHBP-000-00000-SO</v>
          </cell>
          <cell r="B863" t="str">
            <v>1007</v>
          </cell>
          <cell r="C863" t="str">
            <v>2141</v>
          </cell>
          <cell r="D863" t="str">
            <v>DHBP</v>
          </cell>
          <cell r="E863" t="str">
            <v>000</v>
          </cell>
          <cell r="F863" t="str">
            <v>00000</v>
          </cell>
          <cell r="G863" t="str">
            <v>SO</v>
          </cell>
          <cell r="H863" t="str">
            <v>Rehabilitation of Water Yards</v>
          </cell>
        </row>
        <row r="864">
          <cell r="A864" t="str">
            <v>1007-2230-DLLD-000-00000-SO</v>
          </cell>
          <cell r="B864" t="str">
            <v>1007</v>
          </cell>
          <cell r="C864" t="str">
            <v>2230</v>
          </cell>
          <cell r="D864" t="str">
            <v>DLLD</v>
          </cell>
          <cell r="E864" t="str">
            <v>000</v>
          </cell>
          <cell r="F864" t="str">
            <v>00000</v>
          </cell>
          <cell r="G864" t="str">
            <v>SO</v>
          </cell>
          <cell r="H864" t="str">
            <v>Rehabilitation of Water Yards</v>
          </cell>
        </row>
        <row r="865">
          <cell r="A865" t="str">
            <v>1007-2375-DEFP-000-00000-SO</v>
          </cell>
          <cell r="B865" t="str">
            <v>1007</v>
          </cell>
          <cell r="C865" t="str">
            <v>2375</v>
          </cell>
          <cell r="D865" t="str">
            <v>DEFP</v>
          </cell>
          <cell r="E865" t="str">
            <v>000</v>
          </cell>
          <cell r="F865" t="str">
            <v>00000</v>
          </cell>
          <cell r="G865" t="str">
            <v>SO</v>
          </cell>
          <cell r="H865" t="str">
            <v>Rehabilitation of Water Yards</v>
          </cell>
        </row>
        <row r="866">
          <cell r="A866" t="str">
            <v>1007-2460-DIIP-000-00000-SO</v>
          </cell>
          <cell r="B866" t="str">
            <v>1007</v>
          </cell>
          <cell r="C866" t="str">
            <v>2460</v>
          </cell>
          <cell r="D866" t="str">
            <v>DIIP</v>
          </cell>
          <cell r="E866" t="str">
            <v>000</v>
          </cell>
          <cell r="F866" t="str">
            <v>00000</v>
          </cell>
          <cell r="G866" t="str">
            <v>SO</v>
          </cell>
          <cell r="H866" t="str">
            <v>Rehabilitation of Water Yards</v>
          </cell>
        </row>
        <row r="867">
          <cell r="A867" t="str">
            <v>1007-2574-EGUP-000-00000-SO</v>
          </cell>
          <cell r="B867" t="str">
            <v>1007</v>
          </cell>
          <cell r="C867" t="str">
            <v>2574</v>
          </cell>
          <cell r="D867" t="str">
            <v>EGUP</v>
          </cell>
          <cell r="E867" t="str">
            <v>000</v>
          </cell>
          <cell r="F867" t="str">
            <v>00000</v>
          </cell>
          <cell r="G867" t="str">
            <v>SO</v>
          </cell>
          <cell r="H867" t="str">
            <v>Rehabilitation of Water Yards</v>
          </cell>
        </row>
        <row r="868">
          <cell r="A868" t="str">
            <v>1008-1290-0000-000-00000-SO</v>
          </cell>
          <cell r="B868" t="str">
            <v>1008</v>
          </cell>
          <cell r="C868" t="str">
            <v>1290</v>
          </cell>
          <cell r="D868" t="str">
            <v>0000</v>
          </cell>
          <cell r="E868" t="str">
            <v>000</v>
          </cell>
          <cell r="F868" t="str">
            <v>00000</v>
          </cell>
          <cell r="G868" t="str">
            <v>SO</v>
          </cell>
          <cell r="H868" t="str">
            <v>School Repairs/Maintenance</v>
          </cell>
        </row>
        <row r="869">
          <cell r="A869" t="str">
            <v>1008-2051-DEGD-000-00000-SO</v>
          </cell>
          <cell r="B869" t="str">
            <v>1008</v>
          </cell>
          <cell r="C869" t="str">
            <v>2051</v>
          </cell>
          <cell r="D869" t="str">
            <v>DEGD</v>
          </cell>
          <cell r="E869" t="str">
            <v>000</v>
          </cell>
          <cell r="F869" t="str">
            <v>00000</v>
          </cell>
          <cell r="G869" t="str">
            <v>SO</v>
          </cell>
          <cell r="H869" t="str">
            <v>School Repairs/Maintenance</v>
          </cell>
        </row>
        <row r="870">
          <cell r="A870" t="str">
            <v>1008-2051-DEGD-201-00000-SO</v>
          </cell>
          <cell r="B870" t="str">
            <v>1008</v>
          </cell>
          <cell r="C870" t="str">
            <v>2051</v>
          </cell>
          <cell r="D870" t="str">
            <v>DEGD</v>
          </cell>
          <cell r="E870" t="str">
            <v>201</v>
          </cell>
          <cell r="F870" t="str">
            <v>00000</v>
          </cell>
          <cell r="G870" t="str">
            <v>SO</v>
          </cell>
          <cell r="H870" t="str">
            <v>School Repairs/Maintenance</v>
          </cell>
        </row>
        <row r="871">
          <cell r="A871" t="str">
            <v>1008-2051-DEGD-202-00000-SO</v>
          </cell>
          <cell r="B871" t="str">
            <v>1008</v>
          </cell>
          <cell r="C871" t="str">
            <v>2051</v>
          </cell>
          <cell r="D871" t="str">
            <v>DEGD</v>
          </cell>
          <cell r="E871" t="str">
            <v>202</v>
          </cell>
          <cell r="F871" t="str">
            <v>00000</v>
          </cell>
          <cell r="G871" t="str">
            <v>SO</v>
          </cell>
          <cell r="H871" t="str">
            <v>School Repairs/Maintenance</v>
          </cell>
        </row>
        <row r="872">
          <cell r="A872" t="str">
            <v>1008-2051-DEGD-203-00000-SO</v>
          </cell>
          <cell r="B872" t="str">
            <v>1008</v>
          </cell>
          <cell r="C872" t="str">
            <v>2051</v>
          </cell>
          <cell r="D872" t="str">
            <v>DEGD</v>
          </cell>
          <cell r="E872" t="str">
            <v>203</v>
          </cell>
          <cell r="F872" t="str">
            <v>00000</v>
          </cell>
          <cell r="G872" t="str">
            <v>SO</v>
          </cell>
          <cell r="H872" t="str">
            <v>School Repairs/Maintenance</v>
          </cell>
        </row>
        <row r="873">
          <cell r="A873" t="str">
            <v>1008-2051-DEGD-204-00000-SO</v>
          </cell>
          <cell r="B873" t="str">
            <v>1008</v>
          </cell>
          <cell r="C873" t="str">
            <v>2051</v>
          </cell>
          <cell r="D873" t="str">
            <v>DEGD</v>
          </cell>
          <cell r="E873" t="str">
            <v>204</v>
          </cell>
          <cell r="F873" t="str">
            <v>00000</v>
          </cell>
          <cell r="G873" t="str">
            <v>SO</v>
          </cell>
          <cell r="H873" t="str">
            <v>School Repairs/Maintenance</v>
          </cell>
        </row>
        <row r="874">
          <cell r="A874" t="str">
            <v>1008-2051-DEGD-205-00000-SO</v>
          </cell>
          <cell r="B874" t="str">
            <v>1008</v>
          </cell>
          <cell r="C874" t="str">
            <v>2051</v>
          </cell>
          <cell r="D874" t="str">
            <v>DEGD</v>
          </cell>
          <cell r="E874" t="str">
            <v>205</v>
          </cell>
          <cell r="F874" t="str">
            <v>00000</v>
          </cell>
          <cell r="G874" t="str">
            <v>SO</v>
          </cell>
          <cell r="H874" t="str">
            <v>School Repairs/Maintenance</v>
          </cell>
        </row>
        <row r="875">
          <cell r="A875" t="str">
            <v>1008-2051-DEGD-206-00000-SO</v>
          </cell>
          <cell r="B875" t="str">
            <v>1008</v>
          </cell>
          <cell r="C875" t="str">
            <v>2051</v>
          </cell>
          <cell r="D875" t="str">
            <v>DEGD</v>
          </cell>
          <cell r="E875" t="str">
            <v>206</v>
          </cell>
          <cell r="F875" t="str">
            <v>00000</v>
          </cell>
          <cell r="G875" t="str">
            <v>SO</v>
          </cell>
          <cell r="H875" t="str">
            <v>School Repairs/Maintenance</v>
          </cell>
        </row>
        <row r="876">
          <cell r="A876" t="str">
            <v>1008-2051-DEGD-207-00000-SO</v>
          </cell>
          <cell r="B876" t="str">
            <v>1008</v>
          </cell>
          <cell r="C876" t="str">
            <v>2051</v>
          </cell>
          <cell r="D876" t="str">
            <v>DEGD</v>
          </cell>
          <cell r="E876" t="str">
            <v>207</v>
          </cell>
          <cell r="F876" t="str">
            <v>00000</v>
          </cell>
          <cell r="G876" t="str">
            <v>SO</v>
          </cell>
          <cell r="H876" t="str">
            <v>School Repairs/Maintenance</v>
          </cell>
        </row>
        <row r="877">
          <cell r="A877" t="str">
            <v>1008-2051-DEGD-208-00000-SO</v>
          </cell>
          <cell r="B877" t="str">
            <v>1008</v>
          </cell>
          <cell r="C877" t="str">
            <v>2051</v>
          </cell>
          <cell r="D877" t="str">
            <v>DEGD</v>
          </cell>
          <cell r="E877" t="str">
            <v>208</v>
          </cell>
          <cell r="F877" t="str">
            <v>00000</v>
          </cell>
          <cell r="G877" t="str">
            <v>SO</v>
          </cell>
          <cell r="H877" t="str">
            <v>School Repairs/Maintenance</v>
          </cell>
        </row>
        <row r="878">
          <cell r="A878" t="str">
            <v>1008-2051-DEGD-209-00000-SO</v>
          </cell>
          <cell r="B878" t="str">
            <v>1008</v>
          </cell>
          <cell r="C878" t="str">
            <v>2051</v>
          </cell>
          <cell r="D878" t="str">
            <v>DEGD</v>
          </cell>
          <cell r="E878" t="str">
            <v>209</v>
          </cell>
          <cell r="F878" t="str">
            <v>00000</v>
          </cell>
          <cell r="G878" t="str">
            <v>SO</v>
          </cell>
          <cell r="H878" t="str">
            <v>School Repairs/Maintenance</v>
          </cell>
        </row>
        <row r="879">
          <cell r="A879" t="str">
            <v>1008-2051-DEGD-210-00000-SO</v>
          </cell>
          <cell r="B879" t="str">
            <v>1008</v>
          </cell>
          <cell r="C879" t="str">
            <v>2051</v>
          </cell>
          <cell r="D879" t="str">
            <v>DEGD</v>
          </cell>
          <cell r="E879" t="str">
            <v>210</v>
          </cell>
          <cell r="F879" t="str">
            <v>00000</v>
          </cell>
          <cell r="G879" t="str">
            <v>SO</v>
          </cell>
          <cell r="H879" t="str">
            <v>School Repairs/Maintenance</v>
          </cell>
        </row>
        <row r="880">
          <cell r="A880" t="str">
            <v>1008-2051-DEGD-211-00000-SO</v>
          </cell>
          <cell r="B880" t="str">
            <v>1008</v>
          </cell>
          <cell r="C880" t="str">
            <v>2051</v>
          </cell>
          <cell r="D880" t="str">
            <v>DEGD</v>
          </cell>
          <cell r="E880" t="str">
            <v>211</v>
          </cell>
          <cell r="F880" t="str">
            <v>00000</v>
          </cell>
          <cell r="G880" t="str">
            <v>SO</v>
          </cell>
          <cell r="H880" t="str">
            <v>School Repairs/Maintenance</v>
          </cell>
        </row>
        <row r="881">
          <cell r="A881" t="str">
            <v>1008-2051-DEGD-212-00000-SO</v>
          </cell>
          <cell r="B881" t="str">
            <v>1008</v>
          </cell>
          <cell r="C881" t="str">
            <v>2051</v>
          </cell>
          <cell r="D881" t="str">
            <v>DEGD</v>
          </cell>
          <cell r="E881" t="str">
            <v>212</v>
          </cell>
          <cell r="F881" t="str">
            <v>00000</v>
          </cell>
          <cell r="G881" t="str">
            <v>SO</v>
          </cell>
          <cell r="H881" t="str">
            <v>School Repairs/Maintenance</v>
          </cell>
        </row>
        <row r="882">
          <cell r="A882" t="str">
            <v>1008-2051-DEGD-213-00000-SO</v>
          </cell>
          <cell r="B882" t="str">
            <v>1008</v>
          </cell>
          <cell r="C882" t="str">
            <v>2051</v>
          </cell>
          <cell r="D882" t="str">
            <v>DEGD</v>
          </cell>
          <cell r="E882" t="str">
            <v>213</v>
          </cell>
          <cell r="F882" t="str">
            <v>00000</v>
          </cell>
          <cell r="G882" t="str">
            <v>SO</v>
          </cell>
          <cell r="H882" t="str">
            <v>School Repairs/Maintenance</v>
          </cell>
        </row>
        <row r="883">
          <cell r="A883" t="str">
            <v>1008-2051-DEGD-214-00000-SO</v>
          </cell>
          <cell r="B883" t="str">
            <v>1008</v>
          </cell>
          <cell r="C883" t="str">
            <v>2051</v>
          </cell>
          <cell r="D883" t="str">
            <v>DEGD</v>
          </cell>
          <cell r="E883" t="str">
            <v>214</v>
          </cell>
          <cell r="F883" t="str">
            <v>00000</v>
          </cell>
          <cell r="G883" t="str">
            <v>SO</v>
          </cell>
          <cell r="H883" t="str">
            <v>School Repairs/Maintenance</v>
          </cell>
        </row>
        <row r="884">
          <cell r="A884" t="str">
            <v>1008-2051-DEGD-215-00000-SO</v>
          </cell>
          <cell r="B884" t="str">
            <v>1008</v>
          </cell>
          <cell r="C884" t="str">
            <v>2051</v>
          </cell>
          <cell r="D884" t="str">
            <v>DEGD</v>
          </cell>
          <cell r="E884" t="str">
            <v>215</v>
          </cell>
          <cell r="F884" t="str">
            <v>00000</v>
          </cell>
          <cell r="G884" t="str">
            <v>SO</v>
          </cell>
          <cell r="H884" t="str">
            <v>School Repairs/Maintenance</v>
          </cell>
        </row>
        <row r="885">
          <cell r="A885" t="str">
            <v>1008-2051-DEGD-216-00000-SO</v>
          </cell>
          <cell r="B885" t="str">
            <v>1008</v>
          </cell>
          <cell r="C885" t="str">
            <v>2051</v>
          </cell>
          <cell r="D885" t="str">
            <v>DEGD</v>
          </cell>
          <cell r="E885" t="str">
            <v>216</v>
          </cell>
          <cell r="F885" t="str">
            <v>00000</v>
          </cell>
          <cell r="G885" t="str">
            <v>SO</v>
          </cell>
          <cell r="H885" t="str">
            <v>School Repairs/Maintenance</v>
          </cell>
        </row>
        <row r="886">
          <cell r="A886" t="str">
            <v>1008-2051-DEGD-217-00000-SO</v>
          </cell>
          <cell r="B886" t="str">
            <v>1008</v>
          </cell>
          <cell r="C886" t="str">
            <v>2051</v>
          </cell>
          <cell r="D886" t="str">
            <v>DEGD</v>
          </cell>
          <cell r="E886" t="str">
            <v>217</v>
          </cell>
          <cell r="F886" t="str">
            <v>00000</v>
          </cell>
          <cell r="G886" t="str">
            <v>SO</v>
          </cell>
          <cell r="H886" t="str">
            <v>School Repairs/Maintenance</v>
          </cell>
        </row>
        <row r="887">
          <cell r="A887" t="str">
            <v>1008-2051-DEGD-218-00000-SO</v>
          </cell>
          <cell r="B887" t="str">
            <v>1008</v>
          </cell>
          <cell r="C887" t="str">
            <v>2051</v>
          </cell>
          <cell r="D887" t="str">
            <v>DEGD</v>
          </cell>
          <cell r="E887" t="str">
            <v>218</v>
          </cell>
          <cell r="F887" t="str">
            <v>00000</v>
          </cell>
          <cell r="G887" t="str">
            <v>SO</v>
          </cell>
          <cell r="H887" t="str">
            <v>School Repairs/Maintenance</v>
          </cell>
        </row>
        <row r="888">
          <cell r="A888" t="str">
            <v>1008-2051-DEGD-219-00000-SO</v>
          </cell>
          <cell r="B888" t="str">
            <v>1008</v>
          </cell>
          <cell r="C888" t="str">
            <v>2051</v>
          </cell>
          <cell r="D888" t="str">
            <v>DEGD</v>
          </cell>
          <cell r="E888" t="str">
            <v>219</v>
          </cell>
          <cell r="F888" t="str">
            <v>00000</v>
          </cell>
          <cell r="G888" t="str">
            <v>SO</v>
          </cell>
          <cell r="H888" t="str">
            <v>School Repairs/Maintenance</v>
          </cell>
        </row>
        <row r="889">
          <cell r="A889" t="str">
            <v>1008-2051-DEGD-220-00000-SO</v>
          </cell>
          <cell r="B889" t="str">
            <v>1008</v>
          </cell>
          <cell r="C889" t="str">
            <v>2051</v>
          </cell>
          <cell r="D889" t="str">
            <v>DEGD</v>
          </cell>
          <cell r="E889" t="str">
            <v>220</v>
          </cell>
          <cell r="F889" t="str">
            <v>00000</v>
          </cell>
          <cell r="G889" t="str">
            <v>SO</v>
          </cell>
          <cell r="H889" t="str">
            <v>School Repairs/Maintenance</v>
          </cell>
        </row>
        <row r="890">
          <cell r="A890" t="str">
            <v>1008-2051-DEGD-221-00000-SO</v>
          </cell>
          <cell r="B890" t="str">
            <v>1008</v>
          </cell>
          <cell r="C890" t="str">
            <v>2051</v>
          </cell>
          <cell r="D890" t="str">
            <v>DEGD</v>
          </cell>
          <cell r="E890" t="str">
            <v>221</v>
          </cell>
          <cell r="F890" t="str">
            <v>00000</v>
          </cell>
          <cell r="G890" t="str">
            <v>SO</v>
          </cell>
          <cell r="H890" t="str">
            <v>School Repairs/Maintenance</v>
          </cell>
        </row>
        <row r="891">
          <cell r="A891" t="str">
            <v>1008-2051-DEGD-222-00000-SO</v>
          </cell>
          <cell r="B891" t="str">
            <v>1008</v>
          </cell>
          <cell r="C891" t="str">
            <v>2051</v>
          </cell>
          <cell r="D891" t="str">
            <v>DEGD</v>
          </cell>
          <cell r="E891" t="str">
            <v>222</v>
          </cell>
          <cell r="F891" t="str">
            <v>00000</v>
          </cell>
          <cell r="G891" t="str">
            <v>SO</v>
          </cell>
          <cell r="H891" t="str">
            <v>School Repairs/Maintenance</v>
          </cell>
        </row>
        <row r="892">
          <cell r="A892" t="str">
            <v>1008-2051-DEGD-223-00000-SO</v>
          </cell>
          <cell r="B892" t="str">
            <v>1008</v>
          </cell>
          <cell r="C892" t="str">
            <v>2051</v>
          </cell>
          <cell r="D892" t="str">
            <v>DEGD</v>
          </cell>
          <cell r="E892" t="str">
            <v>223</v>
          </cell>
          <cell r="F892" t="str">
            <v>00000</v>
          </cell>
          <cell r="G892" t="str">
            <v>SO</v>
          </cell>
          <cell r="H892" t="str">
            <v>School Repairs/Maintenance</v>
          </cell>
        </row>
        <row r="893">
          <cell r="A893" t="str">
            <v>1008-2141-DHBP-000-00000-SO</v>
          </cell>
          <cell r="B893" t="str">
            <v>1008</v>
          </cell>
          <cell r="C893" t="str">
            <v>2141</v>
          </cell>
          <cell r="D893" t="str">
            <v>DHBP</v>
          </cell>
          <cell r="E893" t="str">
            <v>000</v>
          </cell>
          <cell r="F893" t="str">
            <v>00000</v>
          </cell>
          <cell r="G893" t="str">
            <v>SO</v>
          </cell>
          <cell r="H893" t="str">
            <v>School Repairs/Maintenance</v>
          </cell>
        </row>
        <row r="894">
          <cell r="A894" t="str">
            <v>1008-2230-DLLD-000-00000-SO</v>
          </cell>
          <cell r="B894" t="str">
            <v>1008</v>
          </cell>
          <cell r="C894" t="str">
            <v>2230</v>
          </cell>
          <cell r="D894" t="str">
            <v>DLLD</v>
          </cell>
          <cell r="E894" t="str">
            <v>000</v>
          </cell>
          <cell r="F894" t="str">
            <v>00000</v>
          </cell>
          <cell r="G894" t="str">
            <v>SO</v>
          </cell>
          <cell r="H894" t="str">
            <v>School Repairs/Maintenance</v>
          </cell>
        </row>
        <row r="895">
          <cell r="A895" t="str">
            <v>1008-2375-DEFP-000-00000-SO</v>
          </cell>
          <cell r="B895" t="str">
            <v>1008</v>
          </cell>
          <cell r="C895" t="str">
            <v>2375</v>
          </cell>
          <cell r="D895" t="str">
            <v>DEFP</v>
          </cell>
          <cell r="E895" t="str">
            <v>000</v>
          </cell>
          <cell r="F895" t="str">
            <v>00000</v>
          </cell>
          <cell r="G895" t="str">
            <v>SO</v>
          </cell>
          <cell r="H895" t="str">
            <v>School Repairs/Maintenance</v>
          </cell>
        </row>
        <row r="896">
          <cell r="A896" t="str">
            <v>1008-2460-DIIP-000-00000-SO</v>
          </cell>
          <cell r="B896" t="str">
            <v>1008</v>
          </cell>
          <cell r="C896" t="str">
            <v>2460</v>
          </cell>
          <cell r="D896" t="str">
            <v>DIIP</v>
          </cell>
          <cell r="E896" t="str">
            <v>000</v>
          </cell>
          <cell r="F896" t="str">
            <v>00000</v>
          </cell>
          <cell r="G896" t="str">
            <v>SO</v>
          </cell>
          <cell r="H896" t="str">
            <v>School Repairs/Maintenance</v>
          </cell>
        </row>
        <row r="897">
          <cell r="A897" t="str">
            <v>1008-2574-EGUP-000-00000-SO</v>
          </cell>
          <cell r="B897" t="str">
            <v>1008</v>
          </cell>
          <cell r="C897" t="str">
            <v>2574</v>
          </cell>
          <cell r="D897" t="str">
            <v>EGUP</v>
          </cell>
          <cell r="E897" t="str">
            <v>000</v>
          </cell>
          <cell r="F897" t="str">
            <v>00000</v>
          </cell>
          <cell r="G897" t="str">
            <v>SO</v>
          </cell>
          <cell r="H897" t="str">
            <v>School Repairs/Maintenance</v>
          </cell>
        </row>
        <row r="898">
          <cell r="A898" t="str">
            <v>1200-1290-0000-000-00000-SO</v>
          </cell>
          <cell r="B898" t="str">
            <v>1200</v>
          </cell>
          <cell r="C898" t="str">
            <v>1290</v>
          </cell>
          <cell r="D898" t="str">
            <v>0000</v>
          </cell>
          <cell r="E898" t="str">
            <v>000</v>
          </cell>
          <cell r="F898" t="str">
            <v>00000</v>
          </cell>
          <cell r="G898" t="str">
            <v>SO</v>
          </cell>
          <cell r="H898" t="str">
            <v>Seeds</v>
          </cell>
        </row>
        <row r="899">
          <cell r="A899" t="str">
            <v>1200-2051-DEGD-000-00000-SO</v>
          </cell>
          <cell r="B899" t="str">
            <v>1200</v>
          </cell>
          <cell r="C899" t="str">
            <v>2051</v>
          </cell>
          <cell r="D899" t="str">
            <v>DEGD</v>
          </cell>
          <cell r="E899" t="str">
            <v>000</v>
          </cell>
          <cell r="F899" t="str">
            <v>00000</v>
          </cell>
          <cell r="G899" t="str">
            <v>SO</v>
          </cell>
          <cell r="H899" t="str">
            <v>Seeds</v>
          </cell>
        </row>
        <row r="900">
          <cell r="A900" t="str">
            <v>1200-2141-DHBP-000-00000-SO</v>
          </cell>
          <cell r="B900" t="str">
            <v>1200</v>
          </cell>
          <cell r="C900" t="str">
            <v>2141</v>
          </cell>
          <cell r="D900" t="str">
            <v>DHBP</v>
          </cell>
          <cell r="E900" t="str">
            <v>000</v>
          </cell>
          <cell r="F900" t="str">
            <v>00000</v>
          </cell>
          <cell r="G900" t="str">
            <v>SO</v>
          </cell>
          <cell r="H900" t="str">
            <v>Seeds</v>
          </cell>
        </row>
        <row r="901">
          <cell r="A901" t="str">
            <v>1200-2230-DLLD-000-00000-SO</v>
          </cell>
          <cell r="B901" t="str">
            <v>1200</v>
          </cell>
          <cell r="C901" t="str">
            <v>2230</v>
          </cell>
          <cell r="D901" t="str">
            <v>DLLD</v>
          </cell>
          <cell r="E901" t="str">
            <v>000</v>
          </cell>
          <cell r="F901" t="str">
            <v>00000</v>
          </cell>
          <cell r="G901" t="str">
            <v>SO</v>
          </cell>
          <cell r="H901" t="str">
            <v>Seeds</v>
          </cell>
        </row>
        <row r="902">
          <cell r="A902" t="str">
            <v>1200-2375-DEFP-000-00000-SO</v>
          </cell>
          <cell r="B902" t="str">
            <v>1200</v>
          </cell>
          <cell r="C902" t="str">
            <v>2375</v>
          </cell>
          <cell r="D902" t="str">
            <v>DEFP</v>
          </cell>
          <cell r="E902" t="str">
            <v>000</v>
          </cell>
          <cell r="F902" t="str">
            <v>00000</v>
          </cell>
          <cell r="G902" t="str">
            <v>SO</v>
          </cell>
          <cell r="H902" t="str">
            <v>Seeds</v>
          </cell>
        </row>
        <row r="903">
          <cell r="A903" t="str">
            <v>1200-2460-DIIP-000-00000-SO</v>
          </cell>
          <cell r="B903" t="str">
            <v>1200</v>
          </cell>
          <cell r="C903" t="str">
            <v>2460</v>
          </cell>
          <cell r="D903" t="str">
            <v>DIIP</v>
          </cell>
          <cell r="E903" t="str">
            <v>000</v>
          </cell>
          <cell r="F903" t="str">
            <v>00000</v>
          </cell>
          <cell r="G903" t="str">
            <v>SO</v>
          </cell>
          <cell r="H903" t="str">
            <v>Seeds</v>
          </cell>
        </row>
        <row r="904">
          <cell r="A904" t="str">
            <v>1200-2574-EGUP-000-00000-SO</v>
          </cell>
          <cell r="B904" t="str">
            <v>1200</v>
          </cell>
          <cell r="C904" t="str">
            <v>2574</v>
          </cell>
          <cell r="D904" t="str">
            <v>EGUP</v>
          </cell>
          <cell r="E904" t="str">
            <v>000</v>
          </cell>
          <cell r="F904" t="str">
            <v>00000</v>
          </cell>
          <cell r="G904" t="str">
            <v>SO</v>
          </cell>
          <cell r="H904" t="str">
            <v>Seeds</v>
          </cell>
        </row>
        <row r="905">
          <cell r="A905" t="str">
            <v>1201-1290-0000-000-00000-SO</v>
          </cell>
          <cell r="B905" t="str">
            <v>1201</v>
          </cell>
          <cell r="C905" t="str">
            <v>1290</v>
          </cell>
          <cell r="D905" t="str">
            <v>0000</v>
          </cell>
          <cell r="E905" t="str">
            <v>000</v>
          </cell>
          <cell r="F905" t="str">
            <v>00000</v>
          </cell>
          <cell r="G905" t="str">
            <v>SO</v>
          </cell>
          <cell r="H905" t="str">
            <v>Tractor hire [hrs]</v>
          </cell>
        </row>
        <row r="906">
          <cell r="A906" t="str">
            <v>1201-2051-DEGD-000-00000-SO</v>
          </cell>
          <cell r="B906" t="str">
            <v>1201</v>
          </cell>
          <cell r="C906" t="str">
            <v>2051</v>
          </cell>
          <cell r="D906" t="str">
            <v>DEGD</v>
          </cell>
          <cell r="E906" t="str">
            <v>000</v>
          </cell>
          <cell r="F906" t="str">
            <v>00000</v>
          </cell>
          <cell r="G906" t="str">
            <v>SO</v>
          </cell>
          <cell r="H906" t="str">
            <v>Tractor hire [hrs]</v>
          </cell>
        </row>
        <row r="907">
          <cell r="A907" t="str">
            <v>1201-2141-DHBP-000-00000-SO</v>
          </cell>
          <cell r="B907" t="str">
            <v>1201</v>
          </cell>
          <cell r="C907" t="str">
            <v>2141</v>
          </cell>
          <cell r="D907" t="str">
            <v>DHBP</v>
          </cell>
          <cell r="E907" t="str">
            <v>000</v>
          </cell>
          <cell r="F907" t="str">
            <v>00000</v>
          </cell>
          <cell r="G907" t="str">
            <v>SO</v>
          </cell>
          <cell r="H907" t="str">
            <v>Tractor hire [hrs]</v>
          </cell>
        </row>
        <row r="908">
          <cell r="A908" t="str">
            <v>1201-2230-DLLD-000-00000-SO</v>
          </cell>
          <cell r="B908" t="str">
            <v>1201</v>
          </cell>
          <cell r="C908" t="str">
            <v>2230</v>
          </cell>
          <cell r="D908" t="str">
            <v>DLLD</v>
          </cell>
          <cell r="E908" t="str">
            <v>000</v>
          </cell>
          <cell r="F908" t="str">
            <v>00000</v>
          </cell>
          <cell r="G908" t="str">
            <v>SO</v>
          </cell>
          <cell r="H908" t="str">
            <v>Tractor hire [hrs]</v>
          </cell>
        </row>
        <row r="909">
          <cell r="A909" t="str">
            <v>1201-2375-DEFP-000-00000-SO</v>
          </cell>
          <cell r="B909" t="str">
            <v>1201</v>
          </cell>
          <cell r="C909" t="str">
            <v>2375</v>
          </cell>
          <cell r="D909" t="str">
            <v>DEFP</v>
          </cell>
          <cell r="E909" t="str">
            <v>000</v>
          </cell>
          <cell r="F909" t="str">
            <v>00000</v>
          </cell>
          <cell r="G909" t="str">
            <v>SO</v>
          </cell>
          <cell r="H909" t="str">
            <v>Tractor hire [hrs]</v>
          </cell>
        </row>
        <row r="910">
          <cell r="A910" t="str">
            <v>1201-2460-DIIP-000-00000-SO</v>
          </cell>
          <cell r="B910" t="str">
            <v>1201</v>
          </cell>
          <cell r="C910" t="str">
            <v>2460</v>
          </cell>
          <cell r="D910" t="str">
            <v>DIIP</v>
          </cell>
          <cell r="E910" t="str">
            <v>000</v>
          </cell>
          <cell r="F910" t="str">
            <v>00000</v>
          </cell>
          <cell r="G910" t="str">
            <v>SO</v>
          </cell>
          <cell r="H910" t="str">
            <v>Tractor hire [hrs]</v>
          </cell>
        </row>
        <row r="911">
          <cell r="A911" t="str">
            <v>1201-2574-EGUP-000-00000-SO</v>
          </cell>
          <cell r="B911" t="str">
            <v>1201</v>
          </cell>
          <cell r="C911" t="str">
            <v>2574</v>
          </cell>
          <cell r="D911" t="str">
            <v>EGUP</v>
          </cell>
          <cell r="E911" t="str">
            <v>000</v>
          </cell>
          <cell r="F911" t="str">
            <v>00000</v>
          </cell>
          <cell r="G911" t="str">
            <v>SO</v>
          </cell>
          <cell r="H911" t="str">
            <v>Tractor hire [hrs]</v>
          </cell>
        </row>
        <row r="912">
          <cell r="A912" t="str">
            <v>1202-1290-0000-000-00000-SO</v>
          </cell>
          <cell r="B912" t="str">
            <v>1202</v>
          </cell>
          <cell r="C912" t="str">
            <v>1290</v>
          </cell>
          <cell r="D912" t="str">
            <v>0000</v>
          </cell>
          <cell r="E912" t="str">
            <v>000</v>
          </cell>
          <cell r="F912" t="str">
            <v>00000</v>
          </cell>
          <cell r="G912" t="str">
            <v>SO</v>
          </cell>
          <cell r="H912" t="str">
            <v>Hand Tools</v>
          </cell>
        </row>
        <row r="913">
          <cell r="A913" t="str">
            <v>1202-2051-DEGD-000-00000-SO</v>
          </cell>
          <cell r="B913" t="str">
            <v>1202</v>
          </cell>
          <cell r="C913" t="str">
            <v>2051</v>
          </cell>
          <cell r="D913" t="str">
            <v>DEGD</v>
          </cell>
          <cell r="E913" t="str">
            <v>000</v>
          </cell>
          <cell r="F913" t="str">
            <v>00000</v>
          </cell>
          <cell r="G913" t="str">
            <v>SO</v>
          </cell>
          <cell r="H913" t="str">
            <v>Hand Tools</v>
          </cell>
        </row>
        <row r="914">
          <cell r="A914" t="str">
            <v>1202-2141-DHBP-000-00000-SO</v>
          </cell>
          <cell r="B914" t="str">
            <v>1202</v>
          </cell>
          <cell r="C914" t="str">
            <v>2141</v>
          </cell>
          <cell r="D914" t="str">
            <v>DHBP</v>
          </cell>
          <cell r="E914" t="str">
            <v>000</v>
          </cell>
          <cell r="F914" t="str">
            <v>00000</v>
          </cell>
          <cell r="G914" t="str">
            <v>SO</v>
          </cell>
          <cell r="H914" t="str">
            <v>Hand Tools</v>
          </cell>
        </row>
        <row r="915">
          <cell r="A915" t="str">
            <v>1202-2230-DLLD-000-00000-SO</v>
          </cell>
          <cell r="B915" t="str">
            <v>1202</v>
          </cell>
          <cell r="C915" t="str">
            <v>2230</v>
          </cell>
          <cell r="D915" t="str">
            <v>DLLD</v>
          </cell>
          <cell r="E915" t="str">
            <v>000</v>
          </cell>
          <cell r="F915" t="str">
            <v>00000</v>
          </cell>
          <cell r="G915" t="str">
            <v>SO</v>
          </cell>
          <cell r="H915" t="str">
            <v>Hand Tools</v>
          </cell>
        </row>
        <row r="916">
          <cell r="A916" t="str">
            <v>1202-2375-DEFP-000-00000-SO</v>
          </cell>
          <cell r="B916" t="str">
            <v>1202</v>
          </cell>
          <cell r="C916" t="str">
            <v>2375</v>
          </cell>
          <cell r="D916" t="str">
            <v>DEFP</v>
          </cell>
          <cell r="E916" t="str">
            <v>000</v>
          </cell>
          <cell r="F916" t="str">
            <v>00000</v>
          </cell>
          <cell r="G916" t="str">
            <v>SO</v>
          </cell>
          <cell r="H916" t="str">
            <v>Hand Tools</v>
          </cell>
        </row>
        <row r="917">
          <cell r="A917" t="str">
            <v>1202-2460-DIIP-000-00000-SO</v>
          </cell>
          <cell r="B917" t="str">
            <v>1202</v>
          </cell>
          <cell r="C917" t="str">
            <v>2460</v>
          </cell>
          <cell r="D917" t="str">
            <v>DIIP</v>
          </cell>
          <cell r="E917" t="str">
            <v>000</v>
          </cell>
          <cell r="F917" t="str">
            <v>00000</v>
          </cell>
          <cell r="G917" t="str">
            <v>SO</v>
          </cell>
          <cell r="H917" t="str">
            <v>Hand Tools</v>
          </cell>
        </row>
        <row r="918">
          <cell r="A918" t="str">
            <v>1202-2574-EGUP-000-00000-SO</v>
          </cell>
          <cell r="B918" t="str">
            <v>1202</v>
          </cell>
          <cell r="C918" t="str">
            <v>2574</v>
          </cell>
          <cell r="D918" t="str">
            <v>EGUP</v>
          </cell>
          <cell r="E918" t="str">
            <v>000</v>
          </cell>
          <cell r="F918" t="str">
            <v>00000</v>
          </cell>
          <cell r="G918" t="str">
            <v>SO</v>
          </cell>
          <cell r="H918" t="str">
            <v>Hand Tools</v>
          </cell>
        </row>
        <row r="919">
          <cell r="A919" t="str">
            <v>1203-1290-0000-000-00000-SO</v>
          </cell>
          <cell r="B919" t="str">
            <v>1203</v>
          </cell>
          <cell r="C919" t="str">
            <v>1290</v>
          </cell>
          <cell r="D919" t="str">
            <v>0000</v>
          </cell>
          <cell r="E919" t="str">
            <v>000</v>
          </cell>
          <cell r="F919" t="str">
            <v>00000</v>
          </cell>
          <cell r="G919" t="str">
            <v>SO</v>
          </cell>
          <cell r="H919" t="str">
            <v>Irrigation Pumps</v>
          </cell>
        </row>
        <row r="920">
          <cell r="A920" t="str">
            <v>1203-2051-DEGD-000-00000-SO</v>
          </cell>
          <cell r="B920" t="str">
            <v>1203</v>
          </cell>
          <cell r="C920" t="str">
            <v>2051</v>
          </cell>
          <cell r="D920" t="str">
            <v>DEGD</v>
          </cell>
          <cell r="E920" t="str">
            <v>000</v>
          </cell>
          <cell r="F920" t="str">
            <v>00000</v>
          </cell>
          <cell r="G920" t="str">
            <v>SO</v>
          </cell>
          <cell r="H920" t="str">
            <v>Irrigation Pumps</v>
          </cell>
        </row>
        <row r="921">
          <cell r="A921" t="str">
            <v>1203-2141-DHBP-000-00000-SO</v>
          </cell>
          <cell r="B921" t="str">
            <v>1203</v>
          </cell>
          <cell r="C921" t="str">
            <v>2141</v>
          </cell>
          <cell r="D921" t="str">
            <v>DHBP</v>
          </cell>
          <cell r="E921" t="str">
            <v>000</v>
          </cell>
          <cell r="F921" t="str">
            <v>00000</v>
          </cell>
          <cell r="G921" t="str">
            <v>SO</v>
          </cell>
          <cell r="H921" t="str">
            <v>Irrigation Pumps</v>
          </cell>
        </row>
        <row r="922">
          <cell r="A922" t="str">
            <v>1203-2230-DLLD-000-00000-SO</v>
          </cell>
          <cell r="B922" t="str">
            <v>1203</v>
          </cell>
          <cell r="C922" t="str">
            <v>2230</v>
          </cell>
          <cell r="D922" t="str">
            <v>DLLD</v>
          </cell>
          <cell r="E922" t="str">
            <v>000</v>
          </cell>
          <cell r="F922" t="str">
            <v>00000</v>
          </cell>
          <cell r="G922" t="str">
            <v>SO</v>
          </cell>
          <cell r="H922" t="str">
            <v>Irrigation Pumps</v>
          </cell>
        </row>
        <row r="923">
          <cell r="A923" t="str">
            <v>1203-2375-DEFP-000-00000-SO</v>
          </cell>
          <cell r="B923" t="str">
            <v>1203</v>
          </cell>
          <cell r="C923" t="str">
            <v>2375</v>
          </cell>
          <cell r="D923" t="str">
            <v>DEFP</v>
          </cell>
          <cell r="E923" t="str">
            <v>000</v>
          </cell>
          <cell r="F923" t="str">
            <v>00000</v>
          </cell>
          <cell r="G923" t="str">
            <v>SO</v>
          </cell>
          <cell r="H923" t="str">
            <v>Irrigation Pumps</v>
          </cell>
        </row>
        <row r="924">
          <cell r="A924" t="str">
            <v>1203-2460-DIIP-000-00000-SO</v>
          </cell>
          <cell r="B924" t="str">
            <v>1203</v>
          </cell>
          <cell r="C924" t="str">
            <v>2460</v>
          </cell>
          <cell r="D924" t="str">
            <v>DIIP</v>
          </cell>
          <cell r="E924" t="str">
            <v>000</v>
          </cell>
          <cell r="F924" t="str">
            <v>00000</v>
          </cell>
          <cell r="G924" t="str">
            <v>SO</v>
          </cell>
          <cell r="H924" t="str">
            <v>Irrigation Pumps</v>
          </cell>
        </row>
        <row r="925">
          <cell r="A925" t="str">
            <v>1203-2574-EGUP-000-00000-SO</v>
          </cell>
          <cell r="B925" t="str">
            <v>1203</v>
          </cell>
          <cell r="C925" t="str">
            <v>2574</v>
          </cell>
          <cell r="D925" t="str">
            <v>EGUP</v>
          </cell>
          <cell r="E925" t="str">
            <v>000</v>
          </cell>
          <cell r="F925" t="str">
            <v>00000</v>
          </cell>
          <cell r="G925" t="str">
            <v>SO</v>
          </cell>
          <cell r="H925" t="str">
            <v>Irrigation Pumps</v>
          </cell>
        </row>
        <row r="926">
          <cell r="A926" t="str">
            <v>1204-1290-0000-000-00000-SO</v>
          </cell>
          <cell r="B926" t="str">
            <v>1204</v>
          </cell>
          <cell r="C926" t="str">
            <v>1290</v>
          </cell>
          <cell r="D926" t="str">
            <v>0000</v>
          </cell>
          <cell r="E926" t="str">
            <v>000</v>
          </cell>
          <cell r="F926" t="str">
            <v>00000</v>
          </cell>
          <cell r="G926" t="str">
            <v>SO</v>
          </cell>
          <cell r="H926" t="str">
            <v>Grain Storage (Silos)</v>
          </cell>
        </row>
        <row r="927">
          <cell r="A927" t="str">
            <v>1204-2051-DEGD-000-00000-SO</v>
          </cell>
          <cell r="B927" t="str">
            <v>1204</v>
          </cell>
          <cell r="C927" t="str">
            <v>2051</v>
          </cell>
          <cell r="D927" t="str">
            <v>DEGD</v>
          </cell>
          <cell r="E927" t="str">
            <v>000</v>
          </cell>
          <cell r="F927" t="str">
            <v>00000</v>
          </cell>
          <cell r="G927" t="str">
            <v>SO</v>
          </cell>
          <cell r="H927" t="str">
            <v>Grain Storage (Silos)</v>
          </cell>
        </row>
        <row r="928">
          <cell r="A928" t="str">
            <v>1204-2141-DHBP-000-00000-SO</v>
          </cell>
          <cell r="B928" t="str">
            <v>1204</v>
          </cell>
          <cell r="C928" t="str">
            <v>2141</v>
          </cell>
          <cell r="D928" t="str">
            <v>DHBP</v>
          </cell>
          <cell r="E928" t="str">
            <v>000</v>
          </cell>
          <cell r="F928" t="str">
            <v>00000</v>
          </cell>
          <cell r="G928" t="str">
            <v>SO</v>
          </cell>
          <cell r="H928" t="str">
            <v>Grain Storage (Silos)</v>
          </cell>
        </row>
        <row r="929">
          <cell r="A929" t="str">
            <v>1204-2230-DLLD-000-00000-SO</v>
          </cell>
          <cell r="B929" t="str">
            <v>1204</v>
          </cell>
          <cell r="C929" t="str">
            <v>2230</v>
          </cell>
          <cell r="D929" t="str">
            <v>DLLD</v>
          </cell>
          <cell r="E929" t="str">
            <v>000</v>
          </cell>
          <cell r="F929" t="str">
            <v>00000</v>
          </cell>
          <cell r="G929" t="str">
            <v>SO</v>
          </cell>
          <cell r="H929" t="str">
            <v>Grain Storage (Silos)</v>
          </cell>
        </row>
        <row r="930">
          <cell r="A930" t="str">
            <v>1204-2375-DEFP-000-00000-SO</v>
          </cell>
          <cell r="B930" t="str">
            <v>1204</v>
          </cell>
          <cell r="C930" t="str">
            <v>2375</v>
          </cell>
          <cell r="D930" t="str">
            <v>DEFP</v>
          </cell>
          <cell r="E930" t="str">
            <v>000</v>
          </cell>
          <cell r="F930" t="str">
            <v>00000</v>
          </cell>
          <cell r="G930" t="str">
            <v>SO</v>
          </cell>
          <cell r="H930" t="str">
            <v>Grain Storage (Silos)</v>
          </cell>
        </row>
        <row r="931">
          <cell r="A931" t="str">
            <v>1204-2460-DIIP-000-00000-SO</v>
          </cell>
          <cell r="B931" t="str">
            <v>1204</v>
          </cell>
          <cell r="C931" t="str">
            <v>2460</v>
          </cell>
          <cell r="D931" t="str">
            <v>DIIP</v>
          </cell>
          <cell r="E931" t="str">
            <v>000</v>
          </cell>
          <cell r="F931" t="str">
            <v>00000</v>
          </cell>
          <cell r="G931" t="str">
            <v>SO</v>
          </cell>
          <cell r="H931" t="str">
            <v>Grain Storage (Silos)</v>
          </cell>
        </row>
        <row r="932">
          <cell r="A932" t="str">
            <v>1204-2574-EGUP-000-00000-SO</v>
          </cell>
          <cell r="B932" t="str">
            <v>1204</v>
          </cell>
          <cell r="C932" t="str">
            <v>2574</v>
          </cell>
          <cell r="D932" t="str">
            <v>EGUP</v>
          </cell>
          <cell r="E932" t="str">
            <v>000</v>
          </cell>
          <cell r="F932" t="str">
            <v>00000</v>
          </cell>
          <cell r="G932" t="str">
            <v>SO</v>
          </cell>
          <cell r="H932" t="str">
            <v>Grain Storage (Silos)</v>
          </cell>
        </row>
        <row r="933">
          <cell r="A933" t="str">
            <v>1300-1290-0000-000-00000-SO</v>
          </cell>
          <cell r="B933" t="str">
            <v>1300</v>
          </cell>
          <cell r="C933" t="str">
            <v>1290</v>
          </cell>
          <cell r="D933" t="str">
            <v>0000</v>
          </cell>
          <cell r="E933" t="str">
            <v>000</v>
          </cell>
          <cell r="F933" t="str">
            <v>00000</v>
          </cell>
          <cell r="G933" t="str">
            <v>SO</v>
          </cell>
          <cell r="H933" t="str">
            <v>Principals (Schools)</v>
          </cell>
        </row>
        <row r="934">
          <cell r="A934" t="str">
            <v>1300-2051-DEGD-000-00000-SO</v>
          </cell>
          <cell r="B934" t="str">
            <v>1300</v>
          </cell>
          <cell r="C934" t="str">
            <v>2051</v>
          </cell>
          <cell r="D934" t="str">
            <v>DEGD</v>
          </cell>
          <cell r="E934" t="str">
            <v>000</v>
          </cell>
          <cell r="F934" t="str">
            <v>00000</v>
          </cell>
          <cell r="G934" t="str">
            <v>SO</v>
          </cell>
          <cell r="H934" t="str">
            <v>Principals (Schools)</v>
          </cell>
        </row>
        <row r="935">
          <cell r="A935" t="str">
            <v>1300-2051-DEGD-201-00000-SO</v>
          </cell>
          <cell r="B935" t="str">
            <v>1300</v>
          </cell>
          <cell r="C935" t="str">
            <v>2051</v>
          </cell>
          <cell r="D935" t="str">
            <v>DEGD</v>
          </cell>
          <cell r="E935" t="str">
            <v>201</v>
          </cell>
          <cell r="F935" t="str">
            <v>00000</v>
          </cell>
          <cell r="G935" t="str">
            <v>SO</v>
          </cell>
          <cell r="H935" t="str">
            <v>Principals (Schools)</v>
          </cell>
        </row>
        <row r="936">
          <cell r="A936" t="str">
            <v>1300-2051-DEGD-202-00000-SO</v>
          </cell>
          <cell r="B936" t="str">
            <v>1300</v>
          </cell>
          <cell r="C936" t="str">
            <v>2051</v>
          </cell>
          <cell r="D936" t="str">
            <v>DEGD</v>
          </cell>
          <cell r="E936" t="str">
            <v>202</v>
          </cell>
          <cell r="F936" t="str">
            <v>00000</v>
          </cell>
          <cell r="G936" t="str">
            <v>SO</v>
          </cell>
          <cell r="H936" t="str">
            <v>Principals (Schools)</v>
          </cell>
        </row>
        <row r="937">
          <cell r="A937" t="str">
            <v>1300-2051-DEGD-203-00000-SO</v>
          </cell>
          <cell r="B937" t="str">
            <v>1300</v>
          </cell>
          <cell r="C937" t="str">
            <v>2051</v>
          </cell>
          <cell r="D937" t="str">
            <v>DEGD</v>
          </cell>
          <cell r="E937" t="str">
            <v>203</v>
          </cell>
          <cell r="F937" t="str">
            <v>00000</v>
          </cell>
          <cell r="G937" t="str">
            <v>SO</v>
          </cell>
          <cell r="H937" t="str">
            <v>Principals (Schools)</v>
          </cell>
        </row>
        <row r="938">
          <cell r="A938" t="str">
            <v>1300-2051-DEGD-204-00000-SO</v>
          </cell>
          <cell r="B938" t="str">
            <v>1300</v>
          </cell>
          <cell r="C938" t="str">
            <v>2051</v>
          </cell>
          <cell r="D938" t="str">
            <v>DEGD</v>
          </cell>
          <cell r="E938" t="str">
            <v>204</v>
          </cell>
          <cell r="F938" t="str">
            <v>00000</v>
          </cell>
          <cell r="G938" t="str">
            <v>SO</v>
          </cell>
          <cell r="H938" t="str">
            <v>Principals (Schools)</v>
          </cell>
        </row>
        <row r="939">
          <cell r="A939" t="str">
            <v>1300-2051-DEGD-205-00000-SO</v>
          </cell>
          <cell r="B939" t="str">
            <v>1300</v>
          </cell>
          <cell r="C939" t="str">
            <v>2051</v>
          </cell>
          <cell r="D939" t="str">
            <v>DEGD</v>
          </cell>
          <cell r="E939" t="str">
            <v>205</v>
          </cell>
          <cell r="F939" t="str">
            <v>00000</v>
          </cell>
          <cell r="G939" t="str">
            <v>SO</v>
          </cell>
          <cell r="H939" t="str">
            <v>Principals (Schools)</v>
          </cell>
        </row>
        <row r="940">
          <cell r="A940" t="str">
            <v>1300-2051-DEGD-206-00000-SO</v>
          </cell>
          <cell r="B940" t="str">
            <v>1300</v>
          </cell>
          <cell r="C940" t="str">
            <v>2051</v>
          </cell>
          <cell r="D940" t="str">
            <v>DEGD</v>
          </cell>
          <cell r="E940" t="str">
            <v>206</v>
          </cell>
          <cell r="F940" t="str">
            <v>00000</v>
          </cell>
          <cell r="G940" t="str">
            <v>SO</v>
          </cell>
          <cell r="H940" t="str">
            <v>Principals (Schools)</v>
          </cell>
        </row>
        <row r="941">
          <cell r="A941" t="str">
            <v>1300-2051-DEGD-207-00000-SO</v>
          </cell>
          <cell r="B941" t="str">
            <v>1300</v>
          </cell>
          <cell r="C941" t="str">
            <v>2051</v>
          </cell>
          <cell r="D941" t="str">
            <v>DEGD</v>
          </cell>
          <cell r="E941" t="str">
            <v>207</v>
          </cell>
          <cell r="F941" t="str">
            <v>00000</v>
          </cell>
          <cell r="G941" t="str">
            <v>SO</v>
          </cell>
          <cell r="H941" t="str">
            <v>Principals (Schools)</v>
          </cell>
        </row>
        <row r="942">
          <cell r="A942" t="str">
            <v>1300-2051-DEGD-208-00000-SO</v>
          </cell>
          <cell r="B942" t="str">
            <v>1300</v>
          </cell>
          <cell r="C942" t="str">
            <v>2051</v>
          </cell>
          <cell r="D942" t="str">
            <v>DEGD</v>
          </cell>
          <cell r="E942" t="str">
            <v>208</v>
          </cell>
          <cell r="F942" t="str">
            <v>00000</v>
          </cell>
          <cell r="G942" t="str">
            <v>SO</v>
          </cell>
          <cell r="H942" t="str">
            <v>Principals (Schools)</v>
          </cell>
        </row>
        <row r="943">
          <cell r="A943" t="str">
            <v>1300-2051-DEGD-209-00000-SO</v>
          </cell>
          <cell r="B943" t="str">
            <v>1300</v>
          </cell>
          <cell r="C943" t="str">
            <v>2051</v>
          </cell>
          <cell r="D943" t="str">
            <v>DEGD</v>
          </cell>
          <cell r="E943" t="str">
            <v>209</v>
          </cell>
          <cell r="F943" t="str">
            <v>00000</v>
          </cell>
          <cell r="G943" t="str">
            <v>SO</v>
          </cell>
          <cell r="H943" t="str">
            <v>Principals (Schools)</v>
          </cell>
        </row>
        <row r="944">
          <cell r="A944" t="str">
            <v>1300-2051-DEGD-210-00000-SO</v>
          </cell>
          <cell r="B944" t="str">
            <v>1300</v>
          </cell>
          <cell r="C944" t="str">
            <v>2051</v>
          </cell>
          <cell r="D944" t="str">
            <v>DEGD</v>
          </cell>
          <cell r="E944" t="str">
            <v>210</v>
          </cell>
          <cell r="F944" t="str">
            <v>00000</v>
          </cell>
          <cell r="G944" t="str">
            <v>SO</v>
          </cell>
          <cell r="H944" t="str">
            <v>Principals (Schools)</v>
          </cell>
        </row>
        <row r="945">
          <cell r="A945" t="str">
            <v>1300-2051-DEGD-211-00000-SO</v>
          </cell>
          <cell r="B945" t="str">
            <v>1300</v>
          </cell>
          <cell r="C945" t="str">
            <v>2051</v>
          </cell>
          <cell r="D945" t="str">
            <v>DEGD</v>
          </cell>
          <cell r="E945" t="str">
            <v>211</v>
          </cell>
          <cell r="F945" t="str">
            <v>00000</v>
          </cell>
          <cell r="G945" t="str">
            <v>SO</v>
          </cell>
          <cell r="H945" t="str">
            <v>Principals (Schools)</v>
          </cell>
        </row>
        <row r="946">
          <cell r="A946" t="str">
            <v>1300-2051-DEGD-212-00000-SO</v>
          </cell>
          <cell r="B946" t="str">
            <v>1300</v>
          </cell>
          <cell r="C946" t="str">
            <v>2051</v>
          </cell>
          <cell r="D946" t="str">
            <v>DEGD</v>
          </cell>
          <cell r="E946" t="str">
            <v>212</v>
          </cell>
          <cell r="F946" t="str">
            <v>00000</v>
          </cell>
          <cell r="G946" t="str">
            <v>SO</v>
          </cell>
          <cell r="H946" t="str">
            <v>Principals (Schools)</v>
          </cell>
        </row>
        <row r="947">
          <cell r="A947" t="str">
            <v>1300-2051-DEGD-213-00000-SO</v>
          </cell>
          <cell r="B947" t="str">
            <v>1300</v>
          </cell>
          <cell r="C947" t="str">
            <v>2051</v>
          </cell>
          <cell r="D947" t="str">
            <v>DEGD</v>
          </cell>
          <cell r="E947" t="str">
            <v>213</v>
          </cell>
          <cell r="F947" t="str">
            <v>00000</v>
          </cell>
          <cell r="G947" t="str">
            <v>SO</v>
          </cell>
          <cell r="H947" t="str">
            <v>Principals (Schools)</v>
          </cell>
        </row>
        <row r="948">
          <cell r="A948" t="str">
            <v>1300-2051-DEGD-214-00000-SO</v>
          </cell>
          <cell r="B948" t="str">
            <v>1300</v>
          </cell>
          <cell r="C948" t="str">
            <v>2051</v>
          </cell>
          <cell r="D948" t="str">
            <v>DEGD</v>
          </cell>
          <cell r="E948" t="str">
            <v>214</v>
          </cell>
          <cell r="F948" t="str">
            <v>00000</v>
          </cell>
          <cell r="G948" t="str">
            <v>SO</v>
          </cell>
          <cell r="H948" t="str">
            <v>Principals (Schools)</v>
          </cell>
        </row>
        <row r="949">
          <cell r="A949" t="str">
            <v>1300-2051-DEGD-215-00000-SO</v>
          </cell>
          <cell r="B949" t="str">
            <v>1300</v>
          </cell>
          <cell r="C949" t="str">
            <v>2051</v>
          </cell>
          <cell r="D949" t="str">
            <v>DEGD</v>
          </cell>
          <cell r="E949" t="str">
            <v>215</v>
          </cell>
          <cell r="F949" t="str">
            <v>00000</v>
          </cell>
          <cell r="G949" t="str">
            <v>SO</v>
          </cell>
          <cell r="H949" t="str">
            <v>Principals (Schools)</v>
          </cell>
        </row>
        <row r="950">
          <cell r="A950" t="str">
            <v>1300-2051-DEGD-216-00000-SO</v>
          </cell>
          <cell r="B950" t="str">
            <v>1300</v>
          </cell>
          <cell r="C950" t="str">
            <v>2051</v>
          </cell>
          <cell r="D950" t="str">
            <v>DEGD</v>
          </cell>
          <cell r="E950" t="str">
            <v>216</v>
          </cell>
          <cell r="F950" t="str">
            <v>00000</v>
          </cell>
          <cell r="G950" t="str">
            <v>SO</v>
          </cell>
          <cell r="H950" t="str">
            <v>Principals (Schools)</v>
          </cell>
        </row>
        <row r="951">
          <cell r="A951" t="str">
            <v>1300-2051-DEGD-217-00000-SO</v>
          </cell>
          <cell r="B951" t="str">
            <v>1300</v>
          </cell>
          <cell r="C951" t="str">
            <v>2051</v>
          </cell>
          <cell r="D951" t="str">
            <v>DEGD</v>
          </cell>
          <cell r="E951" t="str">
            <v>217</v>
          </cell>
          <cell r="F951" t="str">
            <v>00000</v>
          </cell>
          <cell r="G951" t="str">
            <v>SO</v>
          </cell>
          <cell r="H951" t="str">
            <v>Principals (Schools)</v>
          </cell>
        </row>
        <row r="952">
          <cell r="A952" t="str">
            <v>1300-2051-DEGD-218-00000-SO</v>
          </cell>
          <cell r="B952" t="str">
            <v>1300</v>
          </cell>
          <cell r="C952" t="str">
            <v>2051</v>
          </cell>
          <cell r="D952" t="str">
            <v>DEGD</v>
          </cell>
          <cell r="E952" t="str">
            <v>218</v>
          </cell>
          <cell r="F952" t="str">
            <v>00000</v>
          </cell>
          <cell r="G952" t="str">
            <v>SO</v>
          </cell>
          <cell r="H952" t="str">
            <v>Principals (Schools)</v>
          </cell>
        </row>
        <row r="953">
          <cell r="A953" t="str">
            <v>1300-2051-DEGD-219-00000-SO</v>
          </cell>
          <cell r="B953" t="str">
            <v>1300</v>
          </cell>
          <cell r="C953" t="str">
            <v>2051</v>
          </cell>
          <cell r="D953" t="str">
            <v>DEGD</v>
          </cell>
          <cell r="E953" t="str">
            <v>219</v>
          </cell>
          <cell r="F953" t="str">
            <v>00000</v>
          </cell>
          <cell r="G953" t="str">
            <v>SO</v>
          </cell>
          <cell r="H953" t="str">
            <v>Principals (Schools)</v>
          </cell>
        </row>
        <row r="954">
          <cell r="A954" t="str">
            <v>1300-2051-DEGD-220-00000-SO</v>
          </cell>
          <cell r="B954" t="str">
            <v>1300</v>
          </cell>
          <cell r="C954" t="str">
            <v>2051</v>
          </cell>
          <cell r="D954" t="str">
            <v>DEGD</v>
          </cell>
          <cell r="E954" t="str">
            <v>220</v>
          </cell>
          <cell r="F954" t="str">
            <v>00000</v>
          </cell>
          <cell r="G954" t="str">
            <v>SO</v>
          </cell>
          <cell r="H954" t="str">
            <v>Principals (Schools)</v>
          </cell>
        </row>
        <row r="955">
          <cell r="A955" t="str">
            <v>1300-2051-DEGD-221-00000-SO</v>
          </cell>
          <cell r="B955" t="str">
            <v>1300</v>
          </cell>
          <cell r="C955" t="str">
            <v>2051</v>
          </cell>
          <cell r="D955" t="str">
            <v>DEGD</v>
          </cell>
          <cell r="E955" t="str">
            <v>221</v>
          </cell>
          <cell r="F955" t="str">
            <v>00000</v>
          </cell>
          <cell r="G955" t="str">
            <v>SO</v>
          </cell>
          <cell r="H955" t="str">
            <v>Principals (Schools)</v>
          </cell>
        </row>
        <row r="956">
          <cell r="A956" t="str">
            <v>1300-2051-DEGD-222-00000-SO</v>
          </cell>
          <cell r="B956" t="str">
            <v>1300</v>
          </cell>
          <cell r="C956" t="str">
            <v>2051</v>
          </cell>
          <cell r="D956" t="str">
            <v>DEGD</v>
          </cell>
          <cell r="E956" t="str">
            <v>222</v>
          </cell>
          <cell r="F956" t="str">
            <v>00000</v>
          </cell>
          <cell r="G956" t="str">
            <v>SO</v>
          </cell>
          <cell r="H956" t="str">
            <v>Principals (Schools)</v>
          </cell>
        </row>
        <row r="957">
          <cell r="A957" t="str">
            <v>1300-2051-DEGD-223-00000-SO</v>
          </cell>
          <cell r="B957" t="str">
            <v>1300</v>
          </cell>
          <cell r="C957" t="str">
            <v>2051</v>
          </cell>
          <cell r="D957" t="str">
            <v>DEGD</v>
          </cell>
          <cell r="E957" t="str">
            <v>223</v>
          </cell>
          <cell r="F957" t="str">
            <v>00000</v>
          </cell>
          <cell r="G957" t="str">
            <v>SO</v>
          </cell>
          <cell r="H957" t="str">
            <v>Principals (Schools)</v>
          </cell>
        </row>
        <row r="958">
          <cell r="A958" t="str">
            <v>1300-2141-DHBP-000-00000-SO</v>
          </cell>
          <cell r="B958" t="str">
            <v>1300</v>
          </cell>
          <cell r="C958" t="str">
            <v>2141</v>
          </cell>
          <cell r="D958" t="str">
            <v>DHBP</v>
          </cell>
          <cell r="E958" t="str">
            <v>000</v>
          </cell>
          <cell r="F958" t="str">
            <v>00000</v>
          </cell>
          <cell r="G958" t="str">
            <v>SO</v>
          </cell>
          <cell r="H958" t="str">
            <v>Principals (Schools)</v>
          </cell>
        </row>
        <row r="959">
          <cell r="A959" t="str">
            <v>1300-2230-DLLD-000-00000-SO</v>
          </cell>
          <cell r="B959" t="str">
            <v>1300</v>
          </cell>
          <cell r="C959" t="str">
            <v>2230</v>
          </cell>
          <cell r="D959" t="str">
            <v>DLLD</v>
          </cell>
          <cell r="E959" t="str">
            <v>000</v>
          </cell>
          <cell r="F959" t="str">
            <v>00000</v>
          </cell>
          <cell r="G959" t="str">
            <v>SO</v>
          </cell>
          <cell r="H959" t="str">
            <v>Principals (Schools)</v>
          </cell>
        </row>
        <row r="960">
          <cell r="A960" t="str">
            <v>1300-2375-DEFP-000-00000-SO</v>
          </cell>
          <cell r="B960" t="str">
            <v>1300</v>
          </cell>
          <cell r="C960" t="str">
            <v>2375</v>
          </cell>
          <cell r="D960" t="str">
            <v>DEFP</v>
          </cell>
          <cell r="E960" t="str">
            <v>000</v>
          </cell>
          <cell r="F960" t="str">
            <v>00000</v>
          </cell>
          <cell r="G960" t="str">
            <v>SO</v>
          </cell>
          <cell r="H960" t="str">
            <v>Principals (Schools)</v>
          </cell>
        </row>
        <row r="961">
          <cell r="A961" t="str">
            <v>1300-2460-DIIP-000-00000-SO</v>
          </cell>
          <cell r="B961" t="str">
            <v>1300</v>
          </cell>
          <cell r="C961" t="str">
            <v>2460</v>
          </cell>
          <cell r="D961" t="str">
            <v>DIIP</v>
          </cell>
          <cell r="E961" t="str">
            <v>000</v>
          </cell>
          <cell r="F961" t="str">
            <v>00000</v>
          </cell>
          <cell r="G961" t="str">
            <v>SO</v>
          </cell>
          <cell r="H961" t="str">
            <v>Principals (Schools)</v>
          </cell>
        </row>
        <row r="962">
          <cell r="A962" t="str">
            <v>1300-2574-EGUP-000-00000-SO</v>
          </cell>
          <cell r="B962" t="str">
            <v>1300</v>
          </cell>
          <cell r="C962" t="str">
            <v>2574</v>
          </cell>
          <cell r="D962" t="str">
            <v>EGUP</v>
          </cell>
          <cell r="E962" t="str">
            <v>000</v>
          </cell>
          <cell r="F962" t="str">
            <v>00000</v>
          </cell>
          <cell r="G962" t="str">
            <v>SO</v>
          </cell>
          <cell r="H962" t="str">
            <v>Principals (Schools)</v>
          </cell>
        </row>
        <row r="963">
          <cell r="A963" t="str">
            <v>1301-1290-0000-000-00000-SO</v>
          </cell>
          <cell r="B963" t="str">
            <v>1301</v>
          </cell>
          <cell r="C963" t="str">
            <v>1290</v>
          </cell>
          <cell r="D963" t="str">
            <v>0000</v>
          </cell>
          <cell r="E963" t="str">
            <v>000</v>
          </cell>
          <cell r="F963" t="str">
            <v>00000</v>
          </cell>
          <cell r="G963" t="str">
            <v>SO</v>
          </cell>
          <cell r="H963" t="str">
            <v>Teachers (Schools)</v>
          </cell>
        </row>
        <row r="964">
          <cell r="A964" t="str">
            <v>1301-2051-DEGD-000-00000-SO</v>
          </cell>
          <cell r="B964" t="str">
            <v>1301</v>
          </cell>
          <cell r="C964" t="str">
            <v>2051</v>
          </cell>
          <cell r="D964" t="str">
            <v>DEGD</v>
          </cell>
          <cell r="E964" t="str">
            <v>000</v>
          </cell>
          <cell r="F964" t="str">
            <v>00000</v>
          </cell>
          <cell r="G964" t="str">
            <v>SO</v>
          </cell>
          <cell r="H964" t="str">
            <v>Teachers (Schools)</v>
          </cell>
        </row>
        <row r="965">
          <cell r="A965" t="str">
            <v>1301-2051-DEGD-201-00000-SO</v>
          </cell>
          <cell r="B965" t="str">
            <v>1301</v>
          </cell>
          <cell r="C965" t="str">
            <v>2051</v>
          </cell>
          <cell r="D965" t="str">
            <v>DEGD</v>
          </cell>
          <cell r="E965" t="str">
            <v>201</v>
          </cell>
          <cell r="F965" t="str">
            <v>00000</v>
          </cell>
          <cell r="G965" t="str">
            <v>SO</v>
          </cell>
          <cell r="H965" t="str">
            <v>Teachers (Schools)</v>
          </cell>
        </row>
        <row r="966">
          <cell r="A966" t="str">
            <v>1301-2051-DEGD-202-00000-SO</v>
          </cell>
          <cell r="B966" t="str">
            <v>1301</v>
          </cell>
          <cell r="C966" t="str">
            <v>2051</v>
          </cell>
          <cell r="D966" t="str">
            <v>DEGD</v>
          </cell>
          <cell r="E966" t="str">
            <v>202</v>
          </cell>
          <cell r="F966" t="str">
            <v>00000</v>
          </cell>
          <cell r="G966" t="str">
            <v>SO</v>
          </cell>
          <cell r="H966" t="str">
            <v>Teachers (Schools)</v>
          </cell>
        </row>
        <row r="967">
          <cell r="A967" t="str">
            <v>1301-2051-DEGD-203-00000-SO</v>
          </cell>
          <cell r="B967" t="str">
            <v>1301</v>
          </cell>
          <cell r="C967" t="str">
            <v>2051</v>
          </cell>
          <cell r="D967" t="str">
            <v>DEGD</v>
          </cell>
          <cell r="E967" t="str">
            <v>203</v>
          </cell>
          <cell r="F967" t="str">
            <v>00000</v>
          </cell>
          <cell r="G967" t="str">
            <v>SO</v>
          </cell>
          <cell r="H967" t="str">
            <v>Teachers (Schools)</v>
          </cell>
        </row>
        <row r="968">
          <cell r="A968" t="str">
            <v>1301-2051-DEGD-204-00000-SO</v>
          </cell>
          <cell r="B968" t="str">
            <v>1301</v>
          </cell>
          <cell r="C968" t="str">
            <v>2051</v>
          </cell>
          <cell r="D968" t="str">
            <v>DEGD</v>
          </cell>
          <cell r="E968" t="str">
            <v>204</v>
          </cell>
          <cell r="F968" t="str">
            <v>00000</v>
          </cell>
          <cell r="G968" t="str">
            <v>SO</v>
          </cell>
          <cell r="H968" t="str">
            <v>Teachers (Schools)</v>
          </cell>
        </row>
        <row r="969">
          <cell r="A969" t="str">
            <v>1301-2051-DEGD-205-00000-SO</v>
          </cell>
          <cell r="B969" t="str">
            <v>1301</v>
          </cell>
          <cell r="C969" t="str">
            <v>2051</v>
          </cell>
          <cell r="D969" t="str">
            <v>DEGD</v>
          </cell>
          <cell r="E969" t="str">
            <v>205</v>
          </cell>
          <cell r="F969" t="str">
            <v>00000</v>
          </cell>
          <cell r="G969" t="str">
            <v>SO</v>
          </cell>
          <cell r="H969" t="str">
            <v>Teachers (Schools)</v>
          </cell>
        </row>
        <row r="970">
          <cell r="A970" t="str">
            <v>1301-2051-DEGD-206-00000-SO</v>
          </cell>
          <cell r="B970" t="str">
            <v>1301</v>
          </cell>
          <cell r="C970" t="str">
            <v>2051</v>
          </cell>
          <cell r="D970" t="str">
            <v>DEGD</v>
          </cell>
          <cell r="E970" t="str">
            <v>206</v>
          </cell>
          <cell r="F970" t="str">
            <v>00000</v>
          </cell>
          <cell r="G970" t="str">
            <v>SO</v>
          </cell>
          <cell r="H970" t="str">
            <v>Teachers (Schools)</v>
          </cell>
        </row>
        <row r="971">
          <cell r="A971" t="str">
            <v>1301-2051-DEGD-207-00000-SO</v>
          </cell>
          <cell r="B971" t="str">
            <v>1301</v>
          </cell>
          <cell r="C971" t="str">
            <v>2051</v>
          </cell>
          <cell r="D971" t="str">
            <v>DEGD</v>
          </cell>
          <cell r="E971" t="str">
            <v>207</v>
          </cell>
          <cell r="F971" t="str">
            <v>00000</v>
          </cell>
          <cell r="G971" t="str">
            <v>SO</v>
          </cell>
          <cell r="H971" t="str">
            <v>Teachers (Schools)</v>
          </cell>
        </row>
        <row r="972">
          <cell r="A972" t="str">
            <v>1301-2051-DEGD-208-00000-SO</v>
          </cell>
          <cell r="B972" t="str">
            <v>1301</v>
          </cell>
          <cell r="C972" t="str">
            <v>2051</v>
          </cell>
          <cell r="D972" t="str">
            <v>DEGD</v>
          </cell>
          <cell r="E972" t="str">
            <v>208</v>
          </cell>
          <cell r="F972" t="str">
            <v>00000</v>
          </cell>
          <cell r="G972" t="str">
            <v>SO</v>
          </cell>
          <cell r="H972" t="str">
            <v>Teachers (Schools)</v>
          </cell>
        </row>
        <row r="973">
          <cell r="A973" t="str">
            <v>1301-2051-DEGD-209-00000-SO</v>
          </cell>
          <cell r="B973" t="str">
            <v>1301</v>
          </cell>
          <cell r="C973" t="str">
            <v>2051</v>
          </cell>
          <cell r="D973" t="str">
            <v>DEGD</v>
          </cell>
          <cell r="E973" t="str">
            <v>209</v>
          </cell>
          <cell r="F973" t="str">
            <v>00000</v>
          </cell>
          <cell r="G973" t="str">
            <v>SO</v>
          </cell>
          <cell r="H973" t="str">
            <v>Teachers (Schools)</v>
          </cell>
        </row>
        <row r="974">
          <cell r="A974" t="str">
            <v>1301-2051-DEGD-210-00000-SO</v>
          </cell>
          <cell r="B974" t="str">
            <v>1301</v>
          </cell>
          <cell r="C974" t="str">
            <v>2051</v>
          </cell>
          <cell r="D974" t="str">
            <v>DEGD</v>
          </cell>
          <cell r="E974" t="str">
            <v>210</v>
          </cell>
          <cell r="F974" t="str">
            <v>00000</v>
          </cell>
          <cell r="G974" t="str">
            <v>SO</v>
          </cell>
          <cell r="H974" t="str">
            <v>Teachers (Schools)</v>
          </cell>
        </row>
        <row r="975">
          <cell r="A975" t="str">
            <v>1301-2051-DEGD-211-00000-SO</v>
          </cell>
          <cell r="B975" t="str">
            <v>1301</v>
          </cell>
          <cell r="C975" t="str">
            <v>2051</v>
          </cell>
          <cell r="D975" t="str">
            <v>DEGD</v>
          </cell>
          <cell r="E975" t="str">
            <v>211</v>
          </cell>
          <cell r="F975" t="str">
            <v>00000</v>
          </cell>
          <cell r="G975" t="str">
            <v>SO</v>
          </cell>
          <cell r="H975" t="str">
            <v>Teachers (Schools)</v>
          </cell>
        </row>
        <row r="976">
          <cell r="A976" t="str">
            <v>1301-2051-DEGD-212-00000-SO</v>
          </cell>
          <cell r="B976" t="str">
            <v>1301</v>
          </cell>
          <cell r="C976" t="str">
            <v>2051</v>
          </cell>
          <cell r="D976" t="str">
            <v>DEGD</v>
          </cell>
          <cell r="E976" t="str">
            <v>212</v>
          </cell>
          <cell r="F976" t="str">
            <v>00000</v>
          </cell>
          <cell r="G976" t="str">
            <v>SO</v>
          </cell>
          <cell r="H976" t="str">
            <v>Teachers (Schools)</v>
          </cell>
        </row>
        <row r="977">
          <cell r="A977" t="str">
            <v>1301-2051-DEGD-213-00000-SO</v>
          </cell>
          <cell r="B977" t="str">
            <v>1301</v>
          </cell>
          <cell r="C977" t="str">
            <v>2051</v>
          </cell>
          <cell r="D977" t="str">
            <v>DEGD</v>
          </cell>
          <cell r="E977" t="str">
            <v>213</v>
          </cell>
          <cell r="F977" t="str">
            <v>00000</v>
          </cell>
          <cell r="G977" t="str">
            <v>SO</v>
          </cell>
          <cell r="H977" t="str">
            <v>Teachers (Schools)</v>
          </cell>
        </row>
        <row r="978">
          <cell r="A978" t="str">
            <v>1301-2051-DEGD-214-00000-SO</v>
          </cell>
          <cell r="B978" t="str">
            <v>1301</v>
          </cell>
          <cell r="C978" t="str">
            <v>2051</v>
          </cell>
          <cell r="D978" t="str">
            <v>DEGD</v>
          </cell>
          <cell r="E978" t="str">
            <v>214</v>
          </cell>
          <cell r="F978" t="str">
            <v>00000</v>
          </cell>
          <cell r="G978" t="str">
            <v>SO</v>
          </cell>
          <cell r="H978" t="str">
            <v>Teachers (Schools)</v>
          </cell>
        </row>
        <row r="979">
          <cell r="A979" t="str">
            <v>1301-2051-DEGD-215-00000-SO</v>
          </cell>
          <cell r="B979" t="str">
            <v>1301</v>
          </cell>
          <cell r="C979" t="str">
            <v>2051</v>
          </cell>
          <cell r="D979" t="str">
            <v>DEGD</v>
          </cell>
          <cell r="E979" t="str">
            <v>215</v>
          </cell>
          <cell r="F979" t="str">
            <v>00000</v>
          </cell>
          <cell r="G979" t="str">
            <v>SO</v>
          </cell>
          <cell r="H979" t="str">
            <v>Teachers (Schools)</v>
          </cell>
        </row>
        <row r="980">
          <cell r="A980" t="str">
            <v>1301-2051-DEGD-216-00000-SO</v>
          </cell>
          <cell r="B980" t="str">
            <v>1301</v>
          </cell>
          <cell r="C980" t="str">
            <v>2051</v>
          </cell>
          <cell r="D980" t="str">
            <v>DEGD</v>
          </cell>
          <cell r="E980" t="str">
            <v>216</v>
          </cell>
          <cell r="F980" t="str">
            <v>00000</v>
          </cell>
          <cell r="G980" t="str">
            <v>SO</v>
          </cell>
          <cell r="H980" t="str">
            <v>Teachers (Schools)</v>
          </cell>
        </row>
        <row r="981">
          <cell r="A981" t="str">
            <v>1301-2051-DEGD-217-00000-SO</v>
          </cell>
          <cell r="B981" t="str">
            <v>1301</v>
          </cell>
          <cell r="C981" t="str">
            <v>2051</v>
          </cell>
          <cell r="D981" t="str">
            <v>DEGD</v>
          </cell>
          <cell r="E981" t="str">
            <v>217</v>
          </cell>
          <cell r="F981" t="str">
            <v>00000</v>
          </cell>
          <cell r="G981" t="str">
            <v>SO</v>
          </cell>
          <cell r="H981" t="str">
            <v>Teachers (Schools)</v>
          </cell>
        </row>
        <row r="982">
          <cell r="A982" t="str">
            <v>1301-2051-DEGD-218-00000-SO</v>
          </cell>
          <cell r="B982" t="str">
            <v>1301</v>
          </cell>
          <cell r="C982" t="str">
            <v>2051</v>
          </cell>
          <cell r="D982" t="str">
            <v>DEGD</v>
          </cell>
          <cell r="E982" t="str">
            <v>218</v>
          </cell>
          <cell r="F982" t="str">
            <v>00000</v>
          </cell>
          <cell r="G982" t="str">
            <v>SO</v>
          </cell>
          <cell r="H982" t="str">
            <v>Teachers (Schools)</v>
          </cell>
        </row>
        <row r="983">
          <cell r="A983" t="str">
            <v>1301-2051-DEGD-219-00000-SO</v>
          </cell>
          <cell r="B983" t="str">
            <v>1301</v>
          </cell>
          <cell r="C983" t="str">
            <v>2051</v>
          </cell>
          <cell r="D983" t="str">
            <v>DEGD</v>
          </cell>
          <cell r="E983" t="str">
            <v>219</v>
          </cell>
          <cell r="F983" t="str">
            <v>00000</v>
          </cell>
          <cell r="G983" t="str">
            <v>SO</v>
          </cell>
          <cell r="H983" t="str">
            <v>Teachers (Schools)</v>
          </cell>
        </row>
        <row r="984">
          <cell r="A984" t="str">
            <v>1301-2051-DEGD-220-00000-SO</v>
          </cell>
          <cell r="B984" t="str">
            <v>1301</v>
          </cell>
          <cell r="C984" t="str">
            <v>2051</v>
          </cell>
          <cell r="D984" t="str">
            <v>DEGD</v>
          </cell>
          <cell r="E984" t="str">
            <v>220</v>
          </cell>
          <cell r="F984" t="str">
            <v>00000</v>
          </cell>
          <cell r="G984" t="str">
            <v>SO</v>
          </cell>
          <cell r="H984" t="str">
            <v>Teachers (Schools)</v>
          </cell>
        </row>
        <row r="985">
          <cell r="A985" t="str">
            <v>1301-2051-DEGD-221-00000-SO</v>
          </cell>
          <cell r="B985" t="str">
            <v>1301</v>
          </cell>
          <cell r="C985" t="str">
            <v>2051</v>
          </cell>
          <cell r="D985" t="str">
            <v>DEGD</v>
          </cell>
          <cell r="E985" t="str">
            <v>221</v>
          </cell>
          <cell r="F985" t="str">
            <v>00000</v>
          </cell>
          <cell r="G985" t="str">
            <v>SO</v>
          </cell>
          <cell r="H985" t="str">
            <v>Teachers (Schools)</v>
          </cell>
        </row>
        <row r="986">
          <cell r="A986" t="str">
            <v>1301-2051-DEGD-222-00000-SO</v>
          </cell>
          <cell r="B986" t="str">
            <v>1301</v>
          </cell>
          <cell r="C986" t="str">
            <v>2051</v>
          </cell>
          <cell r="D986" t="str">
            <v>DEGD</v>
          </cell>
          <cell r="E986" t="str">
            <v>222</v>
          </cell>
          <cell r="F986" t="str">
            <v>00000</v>
          </cell>
          <cell r="G986" t="str">
            <v>SO</v>
          </cell>
          <cell r="H986" t="str">
            <v>Teachers (Schools)</v>
          </cell>
        </row>
        <row r="987">
          <cell r="A987" t="str">
            <v>1301-2051-DEGD-223-00000-SO</v>
          </cell>
          <cell r="B987" t="str">
            <v>1301</v>
          </cell>
          <cell r="C987" t="str">
            <v>2051</v>
          </cell>
          <cell r="D987" t="str">
            <v>DEGD</v>
          </cell>
          <cell r="E987" t="str">
            <v>223</v>
          </cell>
          <cell r="F987" t="str">
            <v>00000</v>
          </cell>
          <cell r="G987" t="str">
            <v>SO</v>
          </cell>
          <cell r="H987" t="str">
            <v>Teachers (Schools)</v>
          </cell>
        </row>
        <row r="988">
          <cell r="A988" t="str">
            <v>1301-2141-DHBP-000-00000-SO</v>
          </cell>
          <cell r="B988" t="str">
            <v>1301</v>
          </cell>
          <cell r="C988" t="str">
            <v>2141</v>
          </cell>
          <cell r="D988" t="str">
            <v>DHBP</v>
          </cell>
          <cell r="E988" t="str">
            <v>000</v>
          </cell>
          <cell r="F988" t="str">
            <v>00000</v>
          </cell>
          <cell r="G988" t="str">
            <v>SO</v>
          </cell>
          <cell r="H988" t="str">
            <v>Teachers (Schools)</v>
          </cell>
        </row>
        <row r="989">
          <cell r="A989" t="str">
            <v>1301-2230-DLLD-000-00000-SO</v>
          </cell>
          <cell r="B989" t="str">
            <v>1301</v>
          </cell>
          <cell r="C989" t="str">
            <v>2230</v>
          </cell>
          <cell r="D989" t="str">
            <v>DLLD</v>
          </cell>
          <cell r="E989" t="str">
            <v>000</v>
          </cell>
          <cell r="F989" t="str">
            <v>00000</v>
          </cell>
          <cell r="G989" t="str">
            <v>SO</v>
          </cell>
          <cell r="H989" t="str">
            <v>Teachers (Schools)</v>
          </cell>
        </row>
        <row r="990">
          <cell r="A990" t="str">
            <v>1301-2375-DEFP-000-00000-SO</v>
          </cell>
          <cell r="B990" t="str">
            <v>1301</v>
          </cell>
          <cell r="C990" t="str">
            <v>2375</v>
          </cell>
          <cell r="D990" t="str">
            <v>DEFP</v>
          </cell>
          <cell r="E990" t="str">
            <v>000</v>
          </cell>
          <cell r="F990" t="str">
            <v>00000</v>
          </cell>
          <cell r="G990" t="str">
            <v>SO</v>
          </cell>
          <cell r="H990" t="str">
            <v>Teachers (Schools)</v>
          </cell>
        </row>
        <row r="991">
          <cell r="A991" t="str">
            <v>1301-2460-DIIP-000-00000-SO</v>
          </cell>
          <cell r="B991" t="str">
            <v>1301</v>
          </cell>
          <cell r="C991" t="str">
            <v>2460</v>
          </cell>
          <cell r="D991" t="str">
            <v>DIIP</v>
          </cell>
          <cell r="E991" t="str">
            <v>000</v>
          </cell>
          <cell r="F991" t="str">
            <v>00000</v>
          </cell>
          <cell r="G991" t="str">
            <v>SO</v>
          </cell>
          <cell r="H991" t="str">
            <v>Teachers (Schools)</v>
          </cell>
        </row>
        <row r="992">
          <cell r="A992" t="str">
            <v>1301-2574-EGUP-000-00000-SO</v>
          </cell>
          <cell r="B992" t="str">
            <v>1301</v>
          </cell>
          <cell r="C992" t="str">
            <v>2574</v>
          </cell>
          <cell r="D992" t="str">
            <v>EGUP</v>
          </cell>
          <cell r="E992" t="str">
            <v>000</v>
          </cell>
          <cell r="F992" t="str">
            <v>00000</v>
          </cell>
          <cell r="G992" t="str">
            <v>SO</v>
          </cell>
          <cell r="H992" t="str">
            <v>Teachers (Schools)</v>
          </cell>
        </row>
        <row r="993">
          <cell r="A993" t="str">
            <v>1302-1290-0000-000-00000-SO</v>
          </cell>
          <cell r="B993" t="str">
            <v>1302</v>
          </cell>
          <cell r="C993" t="str">
            <v>1290</v>
          </cell>
          <cell r="D993" t="str">
            <v>0000</v>
          </cell>
          <cell r="E993" t="str">
            <v>000</v>
          </cell>
          <cell r="F993" t="str">
            <v>00000</v>
          </cell>
          <cell r="G993" t="str">
            <v>SO</v>
          </cell>
          <cell r="H993" t="str">
            <v>Furniture - School</v>
          </cell>
        </row>
        <row r="994">
          <cell r="A994" t="str">
            <v>1302-2051-DEGD-000-00000-SO</v>
          </cell>
          <cell r="B994" t="str">
            <v>1302</v>
          </cell>
          <cell r="C994" t="str">
            <v>2051</v>
          </cell>
          <cell r="D994" t="str">
            <v>DEGD</v>
          </cell>
          <cell r="E994" t="str">
            <v>000</v>
          </cell>
          <cell r="F994" t="str">
            <v>00000</v>
          </cell>
          <cell r="G994" t="str">
            <v>SO</v>
          </cell>
          <cell r="H994" t="str">
            <v>Furniture - School</v>
          </cell>
        </row>
        <row r="995">
          <cell r="A995" t="str">
            <v>1302-2051-DEGD-201-00000-SO</v>
          </cell>
          <cell r="B995" t="str">
            <v>1302</v>
          </cell>
          <cell r="C995" t="str">
            <v>2051</v>
          </cell>
          <cell r="D995" t="str">
            <v>DEGD</v>
          </cell>
          <cell r="E995" t="str">
            <v>201</v>
          </cell>
          <cell r="F995" t="str">
            <v>00000</v>
          </cell>
          <cell r="G995" t="str">
            <v>SO</v>
          </cell>
          <cell r="H995" t="str">
            <v>Furniture - School</v>
          </cell>
        </row>
        <row r="996">
          <cell r="A996" t="str">
            <v>1302-2051-DEGD-202-00000-SO</v>
          </cell>
          <cell r="B996" t="str">
            <v>1302</v>
          </cell>
          <cell r="C996" t="str">
            <v>2051</v>
          </cell>
          <cell r="D996" t="str">
            <v>DEGD</v>
          </cell>
          <cell r="E996" t="str">
            <v>202</v>
          </cell>
          <cell r="F996" t="str">
            <v>00000</v>
          </cell>
          <cell r="G996" t="str">
            <v>SO</v>
          </cell>
          <cell r="H996" t="str">
            <v>Furniture - School</v>
          </cell>
        </row>
        <row r="997">
          <cell r="A997" t="str">
            <v>1302-2051-DEGD-203-00000-SO</v>
          </cell>
          <cell r="B997" t="str">
            <v>1302</v>
          </cell>
          <cell r="C997" t="str">
            <v>2051</v>
          </cell>
          <cell r="D997" t="str">
            <v>DEGD</v>
          </cell>
          <cell r="E997" t="str">
            <v>203</v>
          </cell>
          <cell r="F997" t="str">
            <v>00000</v>
          </cell>
          <cell r="G997" t="str">
            <v>SO</v>
          </cell>
          <cell r="H997" t="str">
            <v>Furniture - School</v>
          </cell>
        </row>
        <row r="998">
          <cell r="A998" t="str">
            <v>1302-2051-DEGD-204-00000-SO</v>
          </cell>
          <cell r="B998" t="str">
            <v>1302</v>
          </cell>
          <cell r="C998" t="str">
            <v>2051</v>
          </cell>
          <cell r="D998" t="str">
            <v>DEGD</v>
          </cell>
          <cell r="E998" t="str">
            <v>204</v>
          </cell>
          <cell r="F998" t="str">
            <v>00000</v>
          </cell>
          <cell r="G998" t="str">
            <v>SO</v>
          </cell>
          <cell r="H998" t="str">
            <v>Furniture - School</v>
          </cell>
        </row>
        <row r="999">
          <cell r="A999" t="str">
            <v>1302-2051-DEGD-205-00000-SO</v>
          </cell>
          <cell r="B999" t="str">
            <v>1302</v>
          </cell>
          <cell r="C999" t="str">
            <v>2051</v>
          </cell>
          <cell r="D999" t="str">
            <v>DEGD</v>
          </cell>
          <cell r="E999" t="str">
            <v>205</v>
          </cell>
          <cell r="F999" t="str">
            <v>00000</v>
          </cell>
          <cell r="G999" t="str">
            <v>SO</v>
          </cell>
          <cell r="H999" t="str">
            <v>Furniture - School</v>
          </cell>
        </row>
        <row r="1000">
          <cell r="A1000" t="str">
            <v>1302-2051-DEGD-206-00000-SO</v>
          </cell>
          <cell r="B1000" t="str">
            <v>1302</v>
          </cell>
          <cell r="C1000" t="str">
            <v>2051</v>
          </cell>
          <cell r="D1000" t="str">
            <v>DEGD</v>
          </cell>
          <cell r="E1000" t="str">
            <v>206</v>
          </cell>
          <cell r="F1000" t="str">
            <v>00000</v>
          </cell>
          <cell r="G1000" t="str">
            <v>SO</v>
          </cell>
          <cell r="H1000" t="str">
            <v>Furniture - School</v>
          </cell>
        </row>
        <row r="1001">
          <cell r="A1001" t="str">
            <v>1302-2051-DEGD-207-00000-SO</v>
          </cell>
          <cell r="B1001" t="str">
            <v>1302</v>
          </cell>
          <cell r="C1001" t="str">
            <v>2051</v>
          </cell>
          <cell r="D1001" t="str">
            <v>DEGD</v>
          </cell>
          <cell r="E1001" t="str">
            <v>207</v>
          </cell>
          <cell r="F1001" t="str">
            <v>00000</v>
          </cell>
          <cell r="G1001" t="str">
            <v>SO</v>
          </cell>
          <cell r="H1001" t="str">
            <v>Furniture - School</v>
          </cell>
        </row>
        <row r="1002">
          <cell r="A1002" t="str">
            <v>1302-2051-DEGD-208-00000-SO</v>
          </cell>
          <cell r="B1002" t="str">
            <v>1302</v>
          </cell>
          <cell r="C1002" t="str">
            <v>2051</v>
          </cell>
          <cell r="D1002" t="str">
            <v>DEGD</v>
          </cell>
          <cell r="E1002" t="str">
            <v>208</v>
          </cell>
          <cell r="F1002" t="str">
            <v>00000</v>
          </cell>
          <cell r="G1002" t="str">
            <v>SO</v>
          </cell>
          <cell r="H1002" t="str">
            <v>Furniture - School</v>
          </cell>
        </row>
        <row r="1003">
          <cell r="A1003" t="str">
            <v>1302-2051-DEGD-209-00000-SO</v>
          </cell>
          <cell r="B1003" t="str">
            <v>1302</v>
          </cell>
          <cell r="C1003" t="str">
            <v>2051</v>
          </cell>
          <cell r="D1003" t="str">
            <v>DEGD</v>
          </cell>
          <cell r="E1003" t="str">
            <v>209</v>
          </cell>
          <cell r="F1003" t="str">
            <v>00000</v>
          </cell>
          <cell r="G1003" t="str">
            <v>SO</v>
          </cell>
          <cell r="H1003" t="str">
            <v>Furniture - School</v>
          </cell>
        </row>
        <row r="1004">
          <cell r="A1004" t="str">
            <v>1302-2051-DEGD-210-00000-SO</v>
          </cell>
          <cell r="B1004" t="str">
            <v>1302</v>
          </cell>
          <cell r="C1004" t="str">
            <v>2051</v>
          </cell>
          <cell r="D1004" t="str">
            <v>DEGD</v>
          </cell>
          <cell r="E1004" t="str">
            <v>210</v>
          </cell>
          <cell r="F1004" t="str">
            <v>00000</v>
          </cell>
          <cell r="G1004" t="str">
            <v>SO</v>
          </cell>
          <cell r="H1004" t="str">
            <v>Furniture - School</v>
          </cell>
        </row>
        <row r="1005">
          <cell r="A1005" t="str">
            <v>1302-2051-DEGD-211-00000-SO</v>
          </cell>
          <cell r="B1005" t="str">
            <v>1302</v>
          </cell>
          <cell r="C1005" t="str">
            <v>2051</v>
          </cell>
          <cell r="D1005" t="str">
            <v>DEGD</v>
          </cell>
          <cell r="E1005" t="str">
            <v>211</v>
          </cell>
          <cell r="F1005" t="str">
            <v>00000</v>
          </cell>
          <cell r="G1005" t="str">
            <v>SO</v>
          </cell>
          <cell r="H1005" t="str">
            <v>Furniture - School</v>
          </cell>
        </row>
        <row r="1006">
          <cell r="A1006" t="str">
            <v>1302-2051-DEGD-212-00000-SO</v>
          </cell>
          <cell r="B1006" t="str">
            <v>1302</v>
          </cell>
          <cell r="C1006" t="str">
            <v>2051</v>
          </cell>
          <cell r="D1006" t="str">
            <v>DEGD</v>
          </cell>
          <cell r="E1006" t="str">
            <v>212</v>
          </cell>
          <cell r="F1006" t="str">
            <v>00000</v>
          </cell>
          <cell r="G1006" t="str">
            <v>SO</v>
          </cell>
          <cell r="H1006" t="str">
            <v>Furniture - School</v>
          </cell>
        </row>
        <row r="1007">
          <cell r="A1007" t="str">
            <v>1302-2051-DEGD-213-00000-SO</v>
          </cell>
          <cell r="B1007" t="str">
            <v>1302</v>
          </cell>
          <cell r="C1007" t="str">
            <v>2051</v>
          </cell>
          <cell r="D1007" t="str">
            <v>DEGD</v>
          </cell>
          <cell r="E1007" t="str">
            <v>213</v>
          </cell>
          <cell r="F1007" t="str">
            <v>00000</v>
          </cell>
          <cell r="G1007" t="str">
            <v>SO</v>
          </cell>
          <cell r="H1007" t="str">
            <v>Furniture - School</v>
          </cell>
        </row>
        <row r="1008">
          <cell r="A1008" t="str">
            <v>1302-2051-DEGD-214-00000-SO</v>
          </cell>
          <cell r="B1008" t="str">
            <v>1302</v>
          </cell>
          <cell r="C1008" t="str">
            <v>2051</v>
          </cell>
          <cell r="D1008" t="str">
            <v>DEGD</v>
          </cell>
          <cell r="E1008" t="str">
            <v>214</v>
          </cell>
          <cell r="F1008" t="str">
            <v>00000</v>
          </cell>
          <cell r="G1008" t="str">
            <v>SO</v>
          </cell>
          <cell r="H1008" t="str">
            <v>Furniture - School</v>
          </cell>
        </row>
        <row r="1009">
          <cell r="A1009" t="str">
            <v>1302-2051-DEGD-215-00000-SO</v>
          </cell>
          <cell r="B1009" t="str">
            <v>1302</v>
          </cell>
          <cell r="C1009" t="str">
            <v>2051</v>
          </cell>
          <cell r="D1009" t="str">
            <v>DEGD</v>
          </cell>
          <cell r="E1009" t="str">
            <v>215</v>
          </cell>
          <cell r="F1009" t="str">
            <v>00000</v>
          </cell>
          <cell r="G1009" t="str">
            <v>SO</v>
          </cell>
          <cell r="H1009" t="str">
            <v>Furniture - School</v>
          </cell>
        </row>
        <row r="1010">
          <cell r="A1010" t="str">
            <v>1302-2051-DEGD-216-00000-SO</v>
          </cell>
          <cell r="B1010" t="str">
            <v>1302</v>
          </cell>
          <cell r="C1010" t="str">
            <v>2051</v>
          </cell>
          <cell r="D1010" t="str">
            <v>DEGD</v>
          </cell>
          <cell r="E1010" t="str">
            <v>216</v>
          </cell>
          <cell r="F1010" t="str">
            <v>00000</v>
          </cell>
          <cell r="G1010" t="str">
            <v>SO</v>
          </cell>
          <cell r="H1010" t="str">
            <v>Furniture - School</v>
          </cell>
        </row>
        <row r="1011">
          <cell r="A1011" t="str">
            <v>1302-2051-DEGD-217-00000-SO</v>
          </cell>
          <cell r="B1011" t="str">
            <v>1302</v>
          </cell>
          <cell r="C1011" t="str">
            <v>2051</v>
          </cell>
          <cell r="D1011" t="str">
            <v>DEGD</v>
          </cell>
          <cell r="E1011" t="str">
            <v>217</v>
          </cell>
          <cell r="F1011" t="str">
            <v>00000</v>
          </cell>
          <cell r="G1011" t="str">
            <v>SO</v>
          </cell>
          <cell r="H1011" t="str">
            <v>Furniture - School</v>
          </cell>
        </row>
        <row r="1012">
          <cell r="A1012" t="str">
            <v>1302-2051-DEGD-218-00000-SO</v>
          </cell>
          <cell r="B1012" t="str">
            <v>1302</v>
          </cell>
          <cell r="C1012" t="str">
            <v>2051</v>
          </cell>
          <cell r="D1012" t="str">
            <v>DEGD</v>
          </cell>
          <cell r="E1012" t="str">
            <v>218</v>
          </cell>
          <cell r="F1012" t="str">
            <v>00000</v>
          </cell>
          <cell r="G1012" t="str">
            <v>SO</v>
          </cell>
          <cell r="H1012" t="str">
            <v>Furniture - School</v>
          </cell>
        </row>
        <row r="1013">
          <cell r="A1013" t="str">
            <v>1302-2051-DEGD-219-00000-SO</v>
          </cell>
          <cell r="B1013" t="str">
            <v>1302</v>
          </cell>
          <cell r="C1013" t="str">
            <v>2051</v>
          </cell>
          <cell r="D1013" t="str">
            <v>DEGD</v>
          </cell>
          <cell r="E1013" t="str">
            <v>219</v>
          </cell>
          <cell r="F1013" t="str">
            <v>00000</v>
          </cell>
          <cell r="G1013" t="str">
            <v>SO</v>
          </cell>
          <cell r="H1013" t="str">
            <v>Furniture - School</v>
          </cell>
        </row>
        <row r="1014">
          <cell r="A1014" t="str">
            <v>1302-2051-DEGD-220-00000-SO</v>
          </cell>
          <cell r="B1014" t="str">
            <v>1302</v>
          </cell>
          <cell r="C1014" t="str">
            <v>2051</v>
          </cell>
          <cell r="D1014" t="str">
            <v>DEGD</v>
          </cell>
          <cell r="E1014" t="str">
            <v>220</v>
          </cell>
          <cell r="F1014" t="str">
            <v>00000</v>
          </cell>
          <cell r="G1014" t="str">
            <v>SO</v>
          </cell>
          <cell r="H1014" t="str">
            <v>Furniture - School</v>
          </cell>
        </row>
        <row r="1015">
          <cell r="A1015" t="str">
            <v>1302-2051-DEGD-221-00000-SO</v>
          </cell>
          <cell r="B1015" t="str">
            <v>1302</v>
          </cell>
          <cell r="C1015" t="str">
            <v>2051</v>
          </cell>
          <cell r="D1015" t="str">
            <v>DEGD</v>
          </cell>
          <cell r="E1015" t="str">
            <v>221</v>
          </cell>
          <cell r="F1015" t="str">
            <v>00000</v>
          </cell>
          <cell r="G1015" t="str">
            <v>SO</v>
          </cell>
          <cell r="H1015" t="str">
            <v>Furniture - School</v>
          </cell>
        </row>
        <row r="1016">
          <cell r="A1016" t="str">
            <v>1302-2051-DEGD-222-00000-SO</v>
          </cell>
          <cell r="B1016" t="str">
            <v>1302</v>
          </cell>
          <cell r="C1016" t="str">
            <v>2051</v>
          </cell>
          <cell r="D1016" t="str">
            <v>DEGD</v>
          </cell>
          <cell r="E1016" t="str">
            <v>222</v>
          </cell>
          <cell r="F1016" t="str">
            <v>00000</v>
          </cell>
          <cell r="G1016" t="str">
            <v>SO</v>
          </cell>
          <cell r="H1016" t="str">
            <v>Furniture - School</v>
          </cell>
        </row>
        <row r="1017">
          <cell r="A1017" t="str">
            <v>1302-2051-DEGD-223-00000-SO</v>
          </cell>
          <cell r="B1017" t="str">
            <v>1302</v>
          </cell>
          <cell r="C1017" t="str">
            <v>2051</v>
          </cell>
          <cell r="D1017" t="str">
            <v>DEGD</v>
          </cell>
          <cell r="E1017" t="str">
            <v>223</v>
          </cell>
          <cell r="F1017" t="str">
            <v>00000</v>
          </cell>
          <cell r="G1017" t="str">
            <v>SO</v>
          </cell>
          <cell r="H1017" t="str">
            <v>Furniture - School</v>
          </cell>
        </row>
        <row r="1018">
          <cell r="A1018" t="str">
            <v>1302-2141-DHBP-000-00000-SO</v>
          </cell>
          <cell r="B1018" t="str">
            <v>1302</v>
          </cell>
          <cell r="C1018" t="str">
            <v>2141</v>
          </cell>
          <cell r="D1018" t="str">
            <v>DHBP</v>
          </cell>
          <cell r="E1018" t="str">
            <v>000</v>
          </cell>
          <cell r="F1018" t="str">
            <v>00000</v>
          </cell>
          <cell r="G1018" t="str">
            <v>SO</v>
          </cell>
          <cell r="H1018" t="str">
            <v>Furniture - School</v>
          </cell>
        </row>
        <row r="1019">
          <cell r="A1019" t="str">
            <v>1302-2230-DLLD-000-00000-SO</v>
          </cell>
          <cell r="B1019" t="str">
            <v>1302</v>
          </cell>
          <cell r="C1019" t="str">
            <v>2230</v>
          </cell>
          <cell r="D1019" t="str">
            <v>DLLD</v>
          </cell>
          <cell r="E1019" t="str">
            <v>000</v>
          </cell>
          <cell r="F1019" t="str">
            <v>00000</v>
          </cell>
          <cell r="G1019" t="str">
            <v>SO</v>
          </cell>
          <cell r="H1019" t="str">
            <v>Furniture - School</v>
          </cell>
        </row>
        <row r="1020">
          <cell r="A1020" t="str">
            <v>1302-2375-DEFP-000-00000-SO</v>
          </cell>
          <cell r="B1020" t="str">
            <v>1302</v>
          </cell>
          <cell r="C1020" t="str">
            <v>2375</v>
          </cell>
          <cell r="D1020" t="str">
            <v>DEFP</v>
          </cell>
          <cell r="E1020" t="str">
            <v>000</v>
          </cell>
          <cell r="F1020" t="str">
            <v>00000</v>
          </cell>
          <cell r="G1020" t="str">
            <v>SO</v>
          </cell>
          <cell r="H1020" t="str">
            <v>Furniture - School</v>
          </cell>
        </row>
        <row r="1021">
          <cell r="A1021" t="str">
            <v>1302-2460-DIIP-000-00000-SO</v>
          </cell>
          <cell r="B1021" t="str">
            <v>1302</v>
          </cell>
          <cell r="C1021" t="str">
            <v>2460</v>
          </cell>
          <cell r="D1021" t="str">
            <v>DIIP</v>
          </cell>
          <cell r="E1021" t="str">
            <v>000</v>
          </cell>
          <cell r="F1021" t="str">
            <v>00000</v>
          </cell>
          <cell r="G1021" t="str">
            <v>SO</v>
          </cell>
          <cell r="H1021" t="str">
            <v>Furniture - School</v>
          </cell>
        </row>
        <row r="1022">
          <cell r="A1022" t="str">
            <v>1302-2574-EGUP-000-00000-SO</v>
          </cell>
          <cell r="B1022" t="str">
            <v>1302</v>
          </cell>
          <cell r="C1022" t="str">
            <v>2574</v>
          </cell>
          <cell r="D1022" t="str">
            <v>EGUP</v>
          </cell>
          <cell r="E1022" t="str">
            <v>000</v>
          </cell>
          <cell r="F1022" t="str">
            <v>00000</v>
          </cell>
          <cell r="G1022" t="str">
            <v>SO</v>
          </cell>
          <cell r="H1022" t="str">
            <v>Furniture - School</v>
          </cell>
        </row>
        <row r="1023">
          <cell r="A1023" t="str">
            <v>1303-1290-0000-000-00000-SO</v>
          </cell>
          <cell r="B1023" t="str">
            <v>1303</v>
          </cell>
          <cell r="C1023" t="str">
            <v>1290</v>
          </cell>
          <cell r="D1023" t="str">
            <v>0000</v>
          </cell>
          <cell r="E1023" t="str">
            <v>000</v>
          </cell>
          <cell r="F1023" t="str">
            <v>00000</v>
          </cell>
          <cell r="G1023" t="str">
            <v>SO</v>
          </cell>
          <cell r="H1023" t="str">
            <v>Textbook Purchase</v>
          </cell>
        </row>
        <row r="1024">
          <cell r="A1024" t="str">
            <v>1303-2051-DEGD-000-00000-SO</v>
          </cell>
          <cell r="B1024" t="str">
            <v>1303</v>
          </cell>
          <cell r="C1024" t="str">
            <v>2051</v>
          </cell>
          <cell r="D1024" t="str">
            <v>DEGD</v>
          </cell>
          <cell r="E1024" t="str">
            <v>000</v>
          </cell>
          <cell r="F1024" t="str">
            <v>00000</v>
          </cell>
          <cell r="G1024" t="str">
            <v>SO</v>
          </cell>
          <cell r="H1024" t="str">
            <v>Textbook Purchase</v>
          </cell>
        </row>
        <row r="1025">
          <cell r="A1025" t="str">
            <v>1303-2051-DEGD-201-00000-SO</v>
          </cell>
          <cell r="B1025" t="str">
            <v>1303</v>
          </cell>
          <cell r="C1025" t="str">
            <v>2051</v>
          </cell>
          <cell r="D1025" t="str">
            <v>DEGD</v>
          </cell>
          <cell r="E1025" t="str">
            <v>201</v>
          </cell>
          <cell r="F1025" t="str">
            <v>00000</v>
          </cell>
          <cell r="G1025" t="str">
            <v>SO</v>
          </cell>
          <cell r="H1025" t="str">
            <v>Textbook Purchase</v>
          </cell>
        </row>
        <row r="1026">
          <cell r="A1026" t="str">
            <v>1303-2051-DEGD-202-00000-SO</v>
          </cell>
          <cell r="B1026" t="str">
            <v>1303</v>
          </cell>
          <cell r="C1026" t="str">
            <v>2051</v>
          </cell>
          <cell r="D1026" t="str">
            <v>DEGD</v>
          </cell>
          <cell r="E1026" t="str">
            <v>202</v>
          </cell>
          <cell r="F1026" t="str">
            <v>00000</v>
          </cell>
          <cell r="G1026" t="str">
            <v>SO</v>
          </cell>
          <cell r="H1026" t="str">
            <v>Textbook Purchase</v>
          </cell>
        </row>
        <row r="1027">
          <cell r="A1027" t="str">
            <v>1303-2051-DEGD-203-00000-SO</v>
          </cell>
          <cell r="B1027" t="str">
            <v>1303</v>
          </cell>
          <cell r="C1027" t="str">
            <v>2051</v>
          </cell>
          <cell r="D1027" t="str">
            <v>DEGD</v>
          </cell>
          <cell r="E1027" t="str">
            <v>203</v>
          </cell>
          <cell r="F1027" t="str">
            <v>00000</v>
          </cell>
          <cell r="G1027" t="str">
            <v>SO</v>
          </cell>
          <cell r="H1027" t="str">
            <v>Textbook Purchase</v>
          </cell>
        </row>
        <row r="1028">
          <cell r="A1028" t="str">
            <v>1303-2051-DEGD-204-00000-SO</v>
          </cell>
          <cell r="B1028" t="str">
            <v>1303</v>
          </cell>
          <cell r="C1028" t="str">
            <v>2051</v>
          </cell>
          <cell r="D1028" t="str">
            <v>DEGD</v>
          </cell>
          <cell r="E1028" t="str">
            <v>204</v>
          </cell>
          <cell r="F1028" t="str">
            <v>00000</v>
          </cell>
          <cell r="G1028" t="str">
            <v>SO</v>
          </cell>
          <cell r="H1028" t="str">
            <v>Textbook Purchase</v>
          </cell>
        </row>
        <row r="1029">
          <cell r="A1029" t="str">
            <v>1303-2051-DEGD-205-00000-SO</v>
          </cell>
          <cell r="B1029" t="str">
            <v>1303</v>
          </cell>
          <cell r="C1029" t="str">
            <v>2051</v>
          </cell>
          <cell r="D1029" t="str">
            <v>DEGD</v>
          </cell>
          <cell r="E1029" t="str">
            <v>205</v>
          </cell>
          <cell r="F1029" t="str">
            <v>00000</v>
          </cell>
          <cell r="G1029" t="str">
            <v>SO</v>
          </cell>
          <cell r="H1029" t="str">
            <v>Textbook Purchase</v>
          </cell>
        </row>
        <row r="1030">
          <cell r="A1030" t="str">
            <v>1303-2051-DEGD-206-00000-SO</v>
          </cell>
          <cell r="B1030" t="str">
            <v>1303</v>
          </cell>
          <cell r="C1030" t="str">
            <v>2051</v>
          </cell>
          <cell r="D1030" t="str">
            <v>DEGD</v>
          </cell>
          <cell r="E1030" t="str">
            <v>206</v>
          </cell>
          <cell r="F1030" t="str">
            <v>00000</v>
          </cell>
          <cell r="G1030" t="str">
            <v>SO</v>
          </cell>
          <cell r="H1030" t="str">
            <v>Textbook Purchase</v>
          </cell>
        </row>
        <row r="1031">
          <cell r="A1031" t="str">
            <v>1303-2051-DEGD-207-00000-SO</v>
          </cell>
          <cell r="B1031" t="str">
            <v>1303</v>
          </cell>
          <cell r="C1031" t="str">
            <v>2051</v>
          </cell>
          <cell r="D1031" t="str">
            <v>DEGD</v>
          </cell>
          <cell r="E1031" t="str">
            <v>207</v>
          </cell>
          <cell r="F1031" t="str">
            <v>00000</v>
          </cell>
          <cell r="G1031" t="str">
            <v>SO</v>
          </cell>
          <cell r="H1031" t="str">
            <v>Textbook Purchasei</v>
          </cell>
        </row>
        <row r="1032">
          <cell r="A1032" t="str">
            <v>1303-2051-DEGD-208-00000-SO</v>
          </cell>
          <cell r="B1032" t="str">
            <v>1303</v>
          </cell>
          <cell r="C1032" t="str">
            <v>2051</v>
          </cell>
          <cell r="D1032" t="str">
            <v>DEGD</v>
          </cell>
          <cell r="E1032" t="str">
            <v>208</v>
          </cell>
          <cell r="F1032" t="str">
            <v>00000</v>
          </cell>
          <cell r="G1032" t="str">
            <v>SO</v>
          </cell>
          <cell r="H1032" t="str">
            <v>Textbook Purchase</v>
          </cell>
        </row>
        <row r="1033">
          <cell r="A1033" t="str">
            <v>1303-2051-DEGD-209-00000-SO</v>
          </cell>
          <cell r="B1033" t="str">
            <v>1303</v>
          </cell>
          <cell r="C1033" t="str">
            <v>2051</v>
          </cell>
          <cell r="D1033" t="str">
            <v>DEGD</v>
          </cell>
          <cell r="E1033" t="str">
            <v>209</v>
          </cell>
          <cell r="F1033" t="str">
            <v>00000</v>
          </cell>
          <cell r="G1033" t="str">
            <v>SO</v>
          </cell>
          <cell r="H1033" t="str">
            <v>Textbook Purchase</v>
          </cell>
        </row>
        <row r="1034">
          <cell r="A1034" t="str">
            <v>1303-2051-DEGD-210-00000-SO</v>
          </cell>
          <cell r="B1034" t="str">
            <v>1303</v>
          </cell>
          <cell r="C1034" t="str">
            <v>2051</v>
          </cell>
          <cell r="D1034" t="str">
            <v>DEGD</v>
          </cell>
          <cell r="E1034" t="str">
            <v>210</v>
          </cell>
          <cell r="F1034" t="str">
            <v>00000</v>
          </cell>
          <cell r="G1034" t="str">
            <v>SO</v>
          </cell>
          <cell r="H1034" t="str">
            <v>Textbook Purchase</v>
          </cell>
        </row>
        <row r="1035">
          <cell r="A1035" t="str">
            <v>1303-2051-DEGD-211-00000-SO</v>
          </cell>
          <cell r="B1035" t="str">
            <v>1303</v>
          </cell>
          <cell r="C1035" t="str">
            <v>2051</v>
          </cell>
          <cell r="D1035" t="str">
            <v>DEGD</v>
          </cell>
          <cell r="E1035" t="str">
            <v>211</v>
          </cell>
          <cell r="F1035" t="str">
            <v>00000</v>
          </cell>
          <cell r="G1035" t="str">
            <v>SO</v>
          </cell>
          <cell r="H1035" t="str">
            <v>Textbook Purchase</v>
          </cell>
        </row>
        <row r="1036">
          <cell r="A1036" t="str">
            <v>1303-2051-DEGD-212-00000-SO</v>
          </cell>
          <cell r="B1036" t="str">
            <v>1303</v>
          </cell>
          <cell r="C1036" t="str">
            <v>2051</v>
          </cell>
          <cell r="D1036" t="str">
            <v>DEGD</v>
          </cell>
          <cell r="E1036" t="str">
            <v>212</v>
          </cell>
          <cell r="F1036" t="str">
            <v>00000</v>
          </cell>
          <cell r="G1036" t="str">
            <v>SO</v>
          </cell>
          <cell r="H1036" t="str">
            <v>Textbook Purchase</v>
          </cell>
        </row>
        <row r="1037">
          <cell r="A1037" t="str">
            <v>1303-2051-DEGD-213-00000-SO</v>
          </cell>
          <cell r="B1037" t="str">
            <v>1303</v>
          </cell>
          <cell r="C1037" t="str">
            <v>2051</v>
          </cell>
          <cell r="D1037" t="str">
            <v>DEGD</v>
          </cell>
          <cell r="E1037" t="str">
            <v>213</v>
          </cell>
          <cell r="F1037" t="str">
            <v>00000</v>
          </cell>
          <cell r="G1037" t="str">
            <v>SO</v>
          </cell>
          <cell r="H1037" t="str">
            <v>Textbook Purchase</v>
          </cell>
        </row>
        <row r="1038">
          <cell r="A1038" t="str">
            <v>1303-2051-DEGD-214-00000-SO</v>
          </cell>
          <cell r="B1038" t="str">
            <v>1303</v>
          </cell>
          <cell r="C1038" t="str">
            <v>2051</v>
          </cell>
          <cell r="D1038" t="str">
            <v>DEGD</v>
          </cell>
          <cell r="E1038" t="str">
            <v>214</v>
          </cell>
          <cell r="F1038" t="str">
            <v>00000</v>
          </cell>
          <cell r="G1038" t="str">
            <v>SO</v>
          </cell>
          <cell r="H1038" t="str">
            <v>Textbook Purchase</v>
          </cell>
        </row>
        <row r="1039">
          <cell r="A1039" t="str">
            <v>1303-2051-DEGD-215-00000-SO</v>
          </cell>
          <cell r="B1039" t="str">
            <v>1303</v>
          </cell>
          <cell r="C1039" t="str">
            <v>2051</v>
          </cell>
          <cell r="D1039" t="str">
            <v>DEGD</v>
          </cell>
          <cell r="E1039" t="str">
            <v>215</v>
          </cell>
          <cell r="F1039" t="str">
            <v>00000</v>
          </cell>
          <cell r="G1039" t="str">
            <v>SO</v>
          </cell>
          <cell r="H1039" t="str">
            <v>Textbook Purchase</v>
          </cell>
        </row>
        <row r="1040">
          <cell r="A1040" t="str">
            <v>1303-2051-DEGD-216-00000-SO</v>
          </cell>
          <cell r="B1040" t="str">
            <v>1303</v>
          </cell>
          <cell r="C1040" t="str">
            <v>2051</v>
          </cell>
          <cell r="D1040" t="str">
            <v>DEGD</v>
          </cell>
          <cell r="E1040" t="str">
            <v>216</v>
          </cell>
          <cell r="F1040" t="str">
            <v>00000</v>
          </cell>
          <cell r="G1040" t="str">
            <v>SO</v>
          </cell>
          <cell r="H1040" t="str">
            <v>Textbook Purchase</v>
          </cell>
        </row>
        <row r="1041">
          <cell r="A1041" t="str">
            <v>1303-2051-DEGD-217-00000-SO</v>
          </cell>
          <cell r="B1041" t="str">
            <v>1303</v>
          </cell>
          <cell r="C1041" t="str">
            <v>2051</v>
          </cell>
          <cell r="D1041" t="str">
            <v>DEGD</v>
          </cell>
          <cell r="E1041" t="str">
            <v>217</v>
          </cell>
          <cell r="F1041" t="str">
            <v>00000</v>
          </cell>
          <cell r="G1041" t="str">
            <v>SO</v>
          </cell>
          <cell r="H1041" t="str">
            <v>Textbook Purchase</v>
          </cell>
        </row>
        <row r="1042">
          <cell r="A1042" t="str">
            <v>1303-2051-DEGD-218-00000-SO</v>
          </cell>
          <cell r="B1042" t="str">
            <v>1303</v>
          </cell>
          <cell r="C1042" t="str">
            <v>2051</v>
          </cell>
          <cell r="D1042" t="str">
            <v>DEGD</v>
          </cell>
          <cell r="E1042" t="str">
            <v>218</v>
          </cell>
          <cell r="F1042" t="str">
            <v>00000</v>
          </cell>
          <cell r="G1042" t="str">
            <v>SO</v>
          </cell>
          <cell r="H1042" t="str">
            <v>Textbook Purchase</v>
          </cell>
        </row>
        <row r="1043">
          <cell r="A1043" t="str">
            <v>1303-2051-DEGD-219-00000-SO</v>
          </cell>
          <cell r="B1043" t="str">
            <v>1303</v>
          </cell>
          <cell r="C1043" t="str">
            <v>2051</v>
          </cell>
          <cell r="D1043" t="str">
            <v>DEGD</v>
          </cell>
          <cell r="E1043" t="str">
            <v>219</v>
          </cell>
          <cell r="F1043" t="str">
            <v>00000</v>
          </cell>
          <cell r="G1043" t="str">
            <v>SO</v>
          </cell>
          <cell r="H1043" t="str">
            <v>Textbook Purchase</v>
          </cell>
        </row>
        <row r="1044">
          <cell r="A1044" t="str">
            <v>1303-2051-DEGD-220-00000-SO</v>
          </cell>
          <cell r="B1044" t="str">
            <v>1303</v>
          </cell>
          <cell r="C1044" t="str">
            <v>2051</v>
          </cell>
          <cell r="D1044" t="str">
            <v>DEGD</v>
          </cell>
          <cell r="E1044" t="str">
            <v>220</v>
          </cell>
          <cell r="F1044" t="str">
            <v>00000</v>
          </cell>
          <cell r="G1044" t="str">
            <v>SO</v>
          </cell>
          <cell r="H1044" t="str">
            <v>Textbook Purchase</v>
          </cell>
        </row>
        <row r="1045">
          <cell r="A1045" t="str">
            <v>1303-2051-DEGD-221-00000-SO</v>
          </cell>
          <cell r="B1045" t="str">
            <v>1303</v>
          </cell>
          <cell r="C1045" t="str">
            <v>2051</v>
          </cell>
          <cell r="D1045" t="str">
            <v>DEGD</v>
          </cell>
          <cell r="E1045" t="str">
            <v>221</v>
          </cell>
          <cell r="F1045" t="str">
            <v>00000</v>
          </cell>
          <cell r="G1045" t="str">
            <v>SO</v>
          </cell>
          <cell r="H1045" t="str">
            <v>Textbook Purchase</v>
          </cell>
        </row>
        <row r="1046">
          <cell r="A1046" t="str">
            <v>1303-2051-DEGD-222-00000-SO</v>
          </cell>
          <cell r="B1046" t="str">
            <v>1303</v>
          </cell>
          <cell r="C1046" t="str">
            <v>2051</v>
          </cell>
          <cell r="D1046" t="str">
            <v>DEGD</v>
          </cell>
          <cell r="E1046" t="str">
            <v>222</v>
          </cell>
          <cell r="F1046" t="str">
            <v>00000</v>
          </cell>
          <cell r="G1046" t="str">
            <v>SO</v>
          </cell>
          <cell r="H1046" t="str">
            <v>Textbook Purchase</v>
          </cell>
        </row>
        <row r="1047">
          <cell r="A1047" t="str">
            <v>1303-2051-DEGD-223-00000-SO</v>
          </cell>
          <cell r="B1047" t="str">
            <v>1303</v>
          </cell>
          <cell r="C1047" t="str">
            <v>2051</v>
          </cell>
          <cell r="D1047" t="str">
            <v>DEGD</v>
          </cell>
          <cell r="E1047" t="str">
            <v>223</v>
          </cell>
          <cell r="F1047" t="str">
            <v>00000</v>
          </cell>
          <cell r="G1047" t="str">
            <v>SO</v>
          </cell>
          <cell r="H1047" t="str">
            <v>Textbook Purchase</v>
          </cell>
        </row>
        <row r="1048">
          <cell r="A1048" t="str">
            <v>1303-2141-DHBP-000-00000-SO</v>
          </cell>
          <cell r="B1048" t="str">
            <v>1303</v>
          </cell>
          <cell r="C1048" t="str">
            <v>2141</v>
          </cell>
          <cell r="D1048" t="str">
            <v>DHBP</v>
          </cell>
          <cell r="E1048" t="str">
            <v>000</v>
          </cell>
          <cell r="F1048" t="str">
            <v>00000</v>
          </cell>
          <cell r="G1048" t="str">
            <v>SO</v>
          </cell>
          <cell r="H1048" t="str">
            <v>Textbook Purchase</v>
          </cell>
        </row>
        <row r="1049">
          <cell r="A1049" t="str">
            <v>1303-2230-DLLD-000-00000-SO</v>
          </cell>
          <cell r="B1049" t="str">
            <v>1303</v>
          </cell>
          <cell r="C1049" t="str">
            <v>2230</v>
          </cell>
          <cell r="D1049" t="str">
            <v>DLLD</v>
          </cell>
          <cell r="E1049" t="str">
            <v>000</v>
          </cell>
          <cell r="F1049" t="str">
            <v>00000</v>
          </cell>
          <cell r="G1049" t="str">
            <v>SO</v>
          </cell>
          <cell r="H1049" t="str">
            <v>Textbook Purchase</v>
          </cell>
        </row>
        <row r="1050">
          <cell r="A1050" t="str">
            <v>1303-2375-DEFP-000-00000-SO</v>
          </cell>
          <cell r="B1050" t="str">
            <v>1303</v>
          </cell>
          <cell r="C1050" t="str">
            <v>2375</v>
          </cell>
          <cell r="D1050" t="str">
            <v>DEFP</v>
          </cell>
          <cell r="E1050" t="str">
            <v>000</v>
          </cell>
          <cell r="F1050" t="str">
            <v>00000</v>
          </cell>
          <cell r="G1050" t="str">
            <v>SO</v>
          </cell>
          <cell r="H1050" t="str">
            <v>Textbook Purchase</v>
          </cell>
        </row>
        <row r="1051">
          <cell r="A1051" t="str">
            <v>1303-2460-DIIP-000-00000-SO</v>
          </cell>
          <cell r="B1051" t="str">
            <v>1303</v>
          </cell>
          <cell r="C1051" t="str">
            <v>2460</v>
          </cell>
          <cell r="D1051" t="str">
            <v>DIIP</v>
          </cell>
          <cell r="E1051" t="str">
            <v>000</v>
          </cell>
          <cell r="F1051" t="str">
            <v>00000</v>
          </cell>
          <cell r="G1051" t="str">
            <v>SO</v>
          </cell>
          <cell r="H1051" t="str">
            <v>Textbook Purchase</v>
          </cell>
        </row>
        <row r="1052">
          <cell r="A1052" t="str">
            <v>1303-2574-EGUP-000-00000-SO</v>
          </cell>
          <cell r="B1052" t="str">
            <v>1303</v>
          </cell>
          <cell r="C1052" t="str">
            <v>2574</v>
          </cell>
          <cell r="D1052" t="str">
            <v>EGUP</v>
          </cell>
          <cell r="E1052" t="str">
            <v>000</v>
          </cell>
          <cell r="F1052" t="str">
            <v>00000</v>
          </cell>
          <cell r="G1052" t="str">
            <v>SO</v>
          </cell>
          <cell r="H1052" t="str">
            <v>Textbook Purchase</v>
          </cell>
        </row>
        <row r="1053">
          <cell r="A1053" t="str">
            <v>1304-1290-0000-000-00000-SO</v>
          </cell>
          <cell r="B1053" t="str">
            <v>1304</v>
          </cell>
          <cell r="C1053" t="str">
            <v>1290</v>
          </cell>
          <cell r="D1053" t="str">
            <v>0000</v>
          </cell>
          <cell r="E1053" t="str">
            <v>000</v>
          </cell>
          <cell r="F1053" t="str">
            <v>00000</v>
          </cell>
          <cell r="G1053" t="str">
            <v>SO</v>
          </cell>
          <cell r="H1053" t="str">
            <v>School Equipment</v>
          </cell>
        </row>
        <row r="1054">
          <cell r="A1054" t="str">
            <v>1304-2051-DEGD-000-00000-SO</v>
          </cell>
          <cell r="B1054" t="str">
            <v>1304</v>
          </cell>
          <cell r="C1054" t="str">
            <v>2051</v>
          </cell>
          <cell r="D1054" t="str">
            <v>DEGD</v>
          </cell>
          <cell r="E1054" t="str">
            <v>000</v>
          </cell>
          <cell r="F1054" t="str">
            <v>00000</v>
          </cell>
          <cell r="G1054" t="str">
            <v>SO</v>
          </cell>
          <cell r="H1054" t="str">
            <v>School Equipment</v>
          </cell>
        </row>
        <row r="1055">
          <cell r="A1055" t="str">
            <v>1304-2051-DEGD-201-00000-SO</v>
          </cell>
          <cell r="B1055" t="str">
            <v>1304</v>
          </cell>
          <cell r="C1055" t="str">
            <v>2051</v>
          </cell>
          <cell r="D1055" t="str">
            <v>DEGD</v>
          </cell>
          <cell r="E1055" t="str">
            <v>201</v>
          </cell>
          <cell r="F1055" t="str">
            <v>00000</v>
          </cell>
          <cell r="G1055" t="str">
            <v>SO</v>
          </cell>
          <cell r="H1055" t="str">
            <v>School Equipment</v>
          </cell>
        </row>
        <row r="1056">
          <cell r="A1056" t="str">
            <v>1304-2051-DEGD-202-00000-SO</v>
          </cell>
          <cell r="B1056" t="str">
            <v>1304</v>
          </cell>
          <cell r="C1056" t="str">
            <v>2051</v>
          </cell>
          <cell r="D1056" t="str">
            <v>DEGD</v>
          </cell>
          <cell r="E1056" t="str">
            <v>202</v>
          </cell>
          <cell r="F1056" t="str">
            <v>00000</v>
          </cell>
          <cell r="G1056" t="str">
            <v>SO</v>
          </cell>
          <cell r="H1056" t="str">
            <v>School Equipment</v>
          </cell>
        </row>
        <row r="1057">
          <cell r="A1057" t="str">
            <v>1304-2051-DEGD-203-00000-SO</v>
          </cell>
          <cell r="B1057" t="str">
            <v>1304</v>
          </cell>
          <cell r="C1057" t="str">
            <v>2051</v>
          </cell>
          <cell r="D1057" t="str">
            <v>DEGD</v>
          </cell>
          <cell r="E1057" t="str">
            <v>203</v>
          </cell>
          <cell r="F1057" t="str">
            <v>00000</v>
          </cell>
          <cell r="G1057" t="str">
            <v>SO</v>
          </cell>
          <cell r="H1057" t="str">
            <v>School Equipment</v>
          </cell>
        </row>
        <row r="1058">
          <cell r="A1058" t="str">
            <v>1304-2051-DEGD-204-00000-SO</v>
          </cell>
          <cell r="B1058" t="str">
            <v>1304</v>
          </cell>
          <cell r="C1058" t="str">
            <v>2051</v>
          </cell>
          <cell r="D1058" t="str">
            <v>DEGD</v>
          </cell>
          <cell r="E1058" t="str">
            <v>204</v>
          </cell>
          <cell r="F1058" t="str">
            <v>00000</v>
          </cell>
          <cell r="G1058" t="str">
            <v>SO</v>
          </cell>
          <cell r="H1058" t="str">
            <v>School Equipment</v>
          </cell>
        </row>
        <row r="1059">
          <cell r="A1059" t="str">
            <v>1304-2051-DEGD-205-00000-SO</v>
          </cell>
          <cell r="B1059" t="str">
            <v>1304</v>
          </cell>
          <cell r="C1059" t="str">
            <v>2051</v>
          </cell>
          <cell r="D1059" t="str">
            <v>DEGD</v>
          </cell>
          <cell r="E1059" t="str">
            <v>205</v>
          </cell>
          <cell r="F1059" t="str">
            <v>00000</v>
          </cell>
          <cell r="G1059" t="str">
            <v>SO</v>
          </cell>
          <cell r="H1059" t="str">
            <v>School Equipment</v>
          </cell>
        </row>
        <row r="1060">
          <cell r="A1060" t="str">
            <v>1304-2051-DEGD-206-00000-SO</v>
          </cell>
          <cell r="B1060" t="str">
            <v>1304</v>
          </cell>
          <cell r="C1060" t="str">
            <v>2051</v>
          </cell>
          <cell r="D1060" t="str">
            <v>DEGD</v>
          </cell>
          <cell r="E1060" t="str">
            <v>206</v>
          </cell>
          <cell r="F1060" t="str">
            <v>00000</v>
          </cell>
          <cell r="G1060" t="str">
            <v>SO</v>
          </cell>
          <cell r="H1060" t="str">
            <v>School Equipment</v>
          </cell>
        </row>
        <row r="1061">
          <cell r="A1061" t="str">
            <v>1304-2051-DEGD-207-00000-SO</v>
          </cell>
          <cell r="B1061" t="str">
            <v>1304</v>
          </cell>
          <cell r="C1061" t="str">
            <v>2051</v>
          </cell>
          <cell r="D1061" t="str">
            <v>DEGD</v>
          </cell>
          <cell r="E1061" t="str">
            <v>207</v>
          </cell>
          <cell r="F1061" t="str">
            <v>00000</v>
          </cell>
          <cell r="G1061" t="str">
            <v>SO</v>
          </cell>
          <cell r="H1061" t="str">
            <v>School Equipment</v>
          </cell>
        </row>
        <row r="1062">
          <cell r="A1062" t="str">
            <v>1304-2051-DEGD-208-00000-SO</v>
          </cell>
          <cell r="B1062" t="str">
            <v>1304</v>
          </cell>
          <cell r="C1062" t="str">
            <v>2051</v>
          </cell>
          <cell r="D1062" t="str">
            <v>DEGD</v>
          </cell>
          <cell r="E1062" t="str">
            <v>208</v>
          </cell>
          <cell r="F1062" t="str">
            <v>00000</v>
          </cell>
          <cell r="G1062" t="str">
            <v>SO</v>
          </cell>
          <cell r="H1062" t="str">
            <v>School Equipment</v>
          </cell>
        </row>
        <row r="1063">
          <cell r="A1063" t="str">
            <v>1304-2051-DEGD-209-00000-SO</v>
          </cell>
          <cell r="B1063" t="str">
            <v>1304</v>
          </cell>
          <cell r="C1063" t="str">
            <v>2051</v>
          </cell>
          <cell r="D1063" t="str">
            <v>DEGD</v>
          </cell>
          <cell r="E1063" t="str">
            <v>209</v>
          </cell>
          <cell r="F1063" t="str">
            <v>00000</v>
          </cell>
          <cell r="G1063" t="str">
            <v>SO</v>
          </cell>
          <cell r="H1063" t="str">
            <v>School Equipment</v>
          </cell>
        </row>
        <row r="1064">
          <cell r="A1064" t="str">
            <v>1304-2051-DEGD-210-00000-SO</v>
          </cell>
          <cell r="B1064" t="str">
            <v>1304</v>
          </cell>
          <cell r="C1064" t="str">
            <v>2051</v>
          </cell>
          <cell r="D1064" t="str">
            <v>DEGD</v>
          </cell>
          <cell r="E1064" t="str">
            <v>210</v>
          </cell>
          <cell r="F1064" t="str">
            <v>00000</v>
          </cell>
          <cell r="G1064" t="str">
            <v>SO</v>
          </cell>
          <cell r="H1064" t="str">
            <v>School Equipment</v>
          </cell>
        </row>
        <row r="1065">
          <cell r="A1065" t="str">
            <v>1304-2051-DEGD-211-00000-SO</v>
          </cell>
          <cell r="B1065" t="str">
            <v>1304</v>
          </cell>
          <cell r="C1065" t="str">
            <v>2051</v>
          </cell>
          <cell r="D1065" t="str">
            <v>DEGD</v>
          </cell>
          <cell r="E1065" t="str">
            <v>211</v>
          </cell>
          <cell r="F1065" t="str">
            <v>00000</v>
          </cell>
          <cell r="G1065" t="str">
            <v>SO</v>
          </cell>
          <cell r="H1065" t="str">
            <v>School Equipment</v>
          </cell>
        </row>
        <row r="1066">
          <cell r="A1066" t="str">
            <v>1304-2051-DEGD-212-00000-SO</v>
          </cell>
          <cell r="B1066" t="str">
            <v>1304</v>
          </cell>
          <cell r="C1066" t="str">
            <v>2051</v>
          </cell>
          <cell r="D1066" t="str">
            <v>DEGD</v>
          </cell>
          <cell r="E1066" t="str">
            <v>212</v>
          </cell>
          <cell r="F1066" t="str">
            <v>00000</v>
          </cell>
          <cell r="G1066" t="str">
            <v>SO</v>
          </cell>
          <cell r="H1066" t="str">
            <v>School Equipment</v>
          </cell>
        </row>
        <row r="1067">
          <cell r="A1067" t="str">
            <v>1304-2051-DEGD-213-00000-SO</v>
          </cell>
          <cell r="B1067" t="str">
            <v>1304</v>
          </cell>
          <cell r="C1067" t="str">
            <v>2051</v>
          </cell>
          <cell r="D1067" t="str">
            <v>DEGD</v>
          </cell>
          <cell r="E1067" t="str">
            <v>213</v>
          </cell>
          <cell r="F1067" t="str">
            <v>00000</v>
          </cell>
          <cell r="G1067" t="str">
            <v>SO</v>
          </cell>
          <cell r="H1067" t="str">
            <v>School Equipment</v>
          </cell>
        </row>
        <row r="1068">
          <cell r="A1068" t="str">
            <v>1304-2051-DEGD-214-00000-SO</v>
          </cell>
          <cell r="B1068" t="str">
            <v>1304</v>
          </cell>
          <cell r="C1068" t="str">
            <v>2051</v>
          </cell>
          <cell r="D1068" t="str">
            <v>DEGD</v>
          </cell>
          <cell r="E1068" t="str">
            <v>214</v>
          </cell>
          <cell r="F1068" t="str">
            <v>00000</v>
          </cell>
          <cell r="G1068" t="str">
            <v>SO</v>
          </cell>
          <cell r="H1068" t="str">
            <v>School Equipment</v>
          </cell>
        </row>
        <row r="1069">
          <cell r="A1069" t="str">
            <v>1304-2051-DEGD-215-00000-SO</v>
          </cell>
          <cell r="B1069" t="str">
            <v>1304</v>
          </cell>
          <cell r="C1069" t="str">
            <v>2051</v>
          </cell>
          <cell r="D1069" t="str">
            <v>DEGD</v>
          </cell>
          <cell r="E1069" t="str">
            <v>215</v>
          </cell>
          <cell r="F1069" t="str">
            <v>00000</v>
          </cell>
          <cell r="G1069" t="str">
            <v>SO</v>
          </cell>
          <cell r="H1069" t="str">
            <v>School Equipment</v>
          </cell>
        </row>
        <row r="1070">
          <cell r="A1070" t="str">
            <v>1304-2051-DEGD-216-00000-SO</v>
          </cell>
          <cell r="B1070" t="str">
            <v>1304</v>
          </cell>
          <cell r="C1070" t="str">
            <v>2051</v>
          </cell>
          <cell r="D1070" t="str">
            <v>DEGD</v>
          </cell>
          <cell r="E1070" t="str">
            <v>216</v>
          </cell>
          <cell r="F1070" t="str">
            <v>00000</v>
          </cell>
          <cell r="G1070" t="str">
            <v>SO</v>
          </cell>
          <cell r="H1070" t="str">
            <v>School Equipment</v>
          </cell>
        </row>
        <row r="1071">
          <cell r="A1071" t="str">
            <v>1304-2051-DEGD-217-00000-SO</v>
          </cell>
          <cell r="B1071" t="str">
            <v>1304</v>
          </cell>
          <cell r="C1071" t="str">
            <v>2051</v>
          </cell>
          <cell r="D1071" t="str">
            <v>DEGD</v>
          </cell>
          <cell r="E1071" t="str">
            <v>217</v>
          </cell>
          <cell r="F1071" t="str">
            <v>00000</v>
          </cell>
          <cell r="G1071" t="str">
            <v>SO</v>
          </cell>
          <cell r="H1071" t="str">
            <v>School Equipment</v>
          </cell>
        </row>
        <row r="1072">
          <cell r="A1072" t="str">
            <v>1304-2051-DEGD-218-00000-SO</v>
          </cell>
          <cell r="B1072" t="str">
            <v>1304</v>
          </cell>
          <cell r="C1072" t="str">
            <v>2051</v>
          </cell>
          <cell r="D1072" t="str">
            <v>DEGD</v>
          </cell>
          <cell r="E1072" t="str">
            <v>218</v>
          </cell>
          <cell r="F1072" t="str">
            <v>00000</v>
          </cell>
          <cell r="G1072" t="str">
            <v>SO</v>
          </cell>
          <cell r="H1072" t="str">
            <v>School Equipment</v>
          </cell>
        </row>
        <row r="1073">
          <cell r="A1073" t="str">
            <v>1304-2051-DEGD-219-00000-SO</v>
          </cell>
          <cell r="B1073" t="str">
            <v>1304</v>
          </cell>
          <cell r="C1073" t="str">
            <v>2051</v>
          </cell>
          <cell r="D1073" t="str">
            <v>DEGD</v>
          </cell>
          <cell r="E1073" t="str">
            <v>219</v>
          </cell>
          <cell r="F1073" t="str">
            <v>00000</v>
          </cell>
          <cell r="G1073" t="str">
            <v>SO</v>
          </cell>
          <cell r="H1073" t="str">
            <v>School Equipment</v>
          </cell>
        </row>
        <row r="1074">
          <cell r="A1074" t="str">
            <v>1304-2051-DEGD-220-00000-SO</v>
          </cell>
          <cell r="B1074" t="str">
            <v>1304</v>
          </cell>
          <cell r="C1074" t="str">
            <v>2051</v>
          </cell>
          <cell r="D1074" t="str">
            <v>DEGD</v>
          </cell>
          <cell r="E1074" t="str">
            <v>220</v>
          </cell>
          <cell r="F1074" t="str">
            <v>00000</v>
          </cell>
          <cell r="G1074" t="str">
            <v>SO</v>
          </cell>
          <cell r="H1074" t="str">
            <v>School Equipment</v>
          </cell>
        </row>
        <row r="1075">
          <cell r="A1075" t="str">
            <v>1304-2051-DEGD-221-00000-SO</v>
          </cell>
          <cell r="B1075" t="str">
            <v>1304</v>
          </cell>
          <cell r="C1075" t="str">
            <v>2051</v>
          </cell>
          <cell r="D1075" t="str">
            <v>DEGD</v>
          </cell>
          <cell r="E1075" t="str">
            <v>221</v>
          </cell>
          <cell r="F1075" t="str">
            <v>00000</v>
          </cell>
          <cell r="G1075" t="str">
            <v>SO</v>
          </cell>
          <cell r="H1075" t="str">
            <v>School Equipment</v>
          </cell>
        </row>
        <row r="1076">
          <cell r="A1076" t="str">
            <v>1304-2051-DEGD-222-00000-SO</v>
          </cell>
          <cell r="B1076" t="str">
            <v>1304</v>
          </cell>
          <cell r="C1076" t="str">
            <v>2051</v>
          </cell>
          <cell r="D1076" t="str">
            <v>DEGD</v>
          </cell>
          <cell r="E1076" t="str">
            <v>222</v>
          </cell>
          <cell r="F1076" t="str">
            <v>00000</v>
          </cell>
          <cell r="G1076" t="str">
            <v>SO</v>
          </cell>
          <cell r="H1076" t="str">
            <v>School Equipment</v>
          </cell>
        </row>
        <row r="1077">
          <cell r="A1077" t="str">
            <v>1304-2051-DEGD-223-00000-SO</v>
          </cell>
          <cell r="B1077" t="str">
            <v>1304</v>
          </cell>
          <cell r="C1077" t="str">
            <v>2051</v>
          </cell>
          <cell r="D1077" t="str">
            <v>DEGD</v>
          </cell>
          <cell r="E1077" t="str">
            <v>223</v>
          </cell>
          <cell r="F1077" t="str">
            <v>00000</v>
          </cell>
          <cell r="G1077" t="str">
            <v>SO</v>
          </cell>
          <cell r="H1077" t="str">
            <v>School Equipment</v>
          </cell>
        </row>
        <row r="1078">
          <cell r="A1078" t="str">
            <v>1304-2141-DHBP-000-00000-SO</v>
          </cell>
          <cell r="B1078" t="str">
            <v>1304</v>
          </cell>
          <cell r="C1078" t="str">
            <v>2141</v>
          </cell>
          <cell r="D1078" t="str">
            <v>DHBP</v>
          </cell>
          <cell r="E1078" t="str">
            <v>000</v>
          </cell>
          <cell r="F1078" t="str">
            <v>00000</v>
          </cell>
          <cell r="G1078" t="str">
            <v>SO</v>
          </cell>
          <cell r="H1078" t="str">
            <v>School Equipment</v>
          </cell>
        </row>
        <row r="1079">
          <cell r="A1079" t="str">
            <v>1304-2230-DLLD-000-00000-SO</v>
          </cell>
          <cell r="B1079" t="str">
            <v>1304</v>
          </cell>
          <cell r="C1079" t="str">
            <v>2230</v>
          </cell>
          <cell r="D1079" t="str">
            <v>DLLD</v>
          </cell>
          <cell r="E1079" t="str">
            <v>000</v>
          </cell>
          <cell r="F1079" t="str">
            <v>00000</v>
          </cell>
          <cell r="G1079" t="str">
            <v>SO</v>
          </cell>
          <cell r="H1079" t="str">
            <v>School Equipment</v>
          </cell>
        </row>
        <row r="1080">
          <cell r="A1080" t="str">
            <v>1304-2375-DEFP-000-00000-SO</v>
          </cell>
          <cell r="B1080" t="str">
            <v>1304</v>
          </cell>
          <cell r="C1080" t="str">
            <v>2375</v>
          </cell>
          <cell r="D1080" t="str">
            <v>DEFP</v>
          </cell>
          <cell r="E1080" t="str">
            <v>000</v>
          </cell>
          <cell r="F1080" t="str">
            <v>00000</v>
          </cell>
          <cell r="G1080" t="str">
            <v>SO</v>
          </cell>
          <cell r="H1080" t="str">
            <v>School Equipment</v>
          </cell>
        </row>
        <row r="1081">
          <cell r="A1081" t="str">
            <v>1304-2460-DIIP-000-00000-SO</v>
          </cell>
          <cell r="B1081" t="str">
            <v>1304</v>
          </cell>
          <cell r="C1081" t="str">
            <v>2460</v>
          </cell>
          <cell r="D1081" t="str">
            <v>DIIP</v>
          </cell>
          <cell r="E1081" t="str">
            <v>000</v>
          </cell>
          <cell r="F1081" t="str">
            <v>00000</v>
          </cell>
          <cell r="G1081" t="str">
            <v>SO</v>
          </cell>
          <cell r="H1081" t="str">
            <v>School Equipment</v>
          </cell>
        </row>
        <row r="1082">
          <cell r="A1082" t="str">
            <v>1304-2574-EGUP-000-00000-SO</v>
          </cell>
          <cell r="B1082" t="str">
            <v>1304</v>
          </cell>
          <cell r="C1082" t="str">
            <v>2574</v>
          </cell>
          <cell r="D1082" t="str">
            <v>EGUP</v>
          </cell>
          <cell r="E1082" t="str">
            <v>000</v>
          </cell>
          <cell r="F1082" t="str">
            <v>00000</v>
          </cell>
          <cell r="G1082" t="str">
            <v>SO</v>
          </cell>
          <cell r="H1082" t="str">
            <v>School Equipment</v>
          </cell>
        </row>
        <row r="1083">
          <cell r="A1083" t="str">
            <v>1305-1290-0000-000-00000-SO</v>
          </cell>
          <cell r="B1083" t="str">
            <v>1305</v>
          </cell>
          <cell r="C1083" t="str">
            <v>1290</v>
          </cell>
          <cell r="D1083" t="str">
            <v>0000</v>
          </cell>
          <cell r="E1083" t="str">
            <v>000</v>
          </cell>
          <cell r="F1083" t="str">
            <v>00000</v>
          </cell>
          <cell r="G1083" t="str">
            <v>SO</v>
          </cell>
          <cell r="H1083" t="str">
            <v>Sports Equipment - Schools</v>
          </cell>
        </row>
        <row r="1084">
          <cell r="A1084" t="str">
            <v>1305-2051-DEGD-000-00000-SO</v>
          </cell>
          <cell r="B1084" t="str">
            <v>1305</v>
          </cell>
          <cell r="C1084" t="str">
            <v>2051</v>
          </cell>
          <cell r="D1084" t="str">
            <v>DEGD</v>
          </cell>
          <cell r="E1084" t="str">
            <v>000</v>
          </cell>
          <cell r="F1084" t="str">
            <v>00000</v>
          </cell>
          <cell r="G1084" t="str">
            <v>SO</v>
          </cell>
          <cell r="H1084" t="str">
            <v>Sports Equipment - Schools</v>
          </cell>
        </row>
        <row r="1085">
          <cell r="A1085" t="str">
            <v>1305-2051-DEGD-201-00000-SO</v>
          </cell>
          <cell r="B1085" t="str">
            <v>1305</v>
          </cell>
          <cell r="C1085" t="str">
            <v>2051</v>
          </cell>
          <cell r="D1085" t="str">
            <v>DEGD</v>
          </cell>
          <cell r="E1085" t="str">
            <v>201</v>
          </cell>
          <cell r="F1085" t="str">
            <v>00000</v>
          </cell>
          <cell r="G1085" t="str">
            <v>SO</v>
          </cell>
          <cell r="H1085" t="str">
            <v>Sports Equipment - Schools</v>
          </cell>
        </row>
        <row r="1086">
          <cell r="A1086" t="str">
            <v>1305-2051-DEGD-202-00000-SO</v>
          </cell>
          <cell r="B1086" t="str">
            <v>1305</v>
          </cell>
          <cell r="C1086" t="str">
            <v>2051</v>
          </cell>
          <cell r="D1086" t="str">
            <v>DEGD</v>
          </cell>
          <cell r="E1086" t="str">
            <v>202</v>
          </cell>
          <cell r="F1086" t="str">
            <v>00000</v>
          </cell>
          <cell r="G1086" t="str">
            <v>SO</v>
          </cell>
          <cell r="H1086" t="str">
            <v>Sports Equipment - Schools</v>
          </cell>
        </row>
        <row r="1087">
          <cell r="A1087" t="str">
            <v>1305-2051-DEGD-203-00000-SO</v>
          </cell>
          <cell r="B1087" t="str">
            <v>1305</v>
          </cell>
          <cell r="C1087" t="str">
            <v>2051</v>
          </cell>
          <cell r="D1087" t="str">
            <v>DEGD</v>
          </cell>
          <cell r="E1087" t="str">
            <v>203</v>
          </cell>
          <cell r="F1087" t="str">
            <v>00000</v>
          </cell>
          <cell r="G1087" t="str">
            <v>SO</v>
          </cell>
          <cell r="H1087" t="str">
            <v>Sports Equipment - Schools</v>
          </cell>
        </row>
        <row r="1088">
          <cell r="A1088" t="str">
            <v>1305-2051-DEGD-204-00000-SO</v>
          </cell>
          <cell r="B1088" t="str">
            <v>1305</v>
          </cell>
          <cell r="C1088" t="str">
            <v>2051</v>
          </cell>
          <cell r="D1088" t="str">
            <v>DEGD</v>
          </cell>
          <cell r="E1088" t="str">
            <v>204</v>
          </cell>
          <cell r="F1088" t="str">
            <v>00000</v>
          </cell>
          <cell r="G1088" t="str">
            <v>SO</v>
          </cell>
          <cell r="H1088" t="str">
            <v>Sports Equipment - Schools</v>
          </cell>
        </row>
        <row r="1089">
          <cell r="A1089" t="str">
            <v>1305-2051-DEGD-205-00000-SO</v>
          </cell>
          <cell r="B1089" t="str">
            <v>1305</v>
          </cell>
          <cell r="C1089" t="str">
            <v>2051</v>
          </cell>
          <cell r="D1089" t="str">
            <v>DEGD</v>
          </cell>
          <cell r="E1089" t="str">
            <v>205</v>
          </cell>
          <cell r="F1089" t="str">
            <v>00000</v>
          </cell>
          <cell r="G1089" t="str">
            <v>SO</v>
          </cell>
          <cell r="H1089" t="str">
            <v>Sports Equipment - Schools</v>
          </cell>
        </row>
        <row r="1090">
          <cell r="A1090" t="str">
            <v>1305-2051-DEGD-206-00000-SO</v>
          </cell>
          <cell r="B1090" t="str">
            <v>1305</v>
          </cell>
          <cell r="C1090" t="str">
            <v>2051</v>
          </cell>
          <cell r="D1090" t="str">
            <v>DEGD</v>
          </cell>
          <cell r="E1090" t="str">
            <v>206</v>
          </cell>
          <cell r="F1090" t="str">
            <v>00000</v>
          </cell>
          <cell r="G1090" t="str">
            <v>SO</v>
          </cell>
          <cell r="H1090" t="str">
            <v>Sports Equipment - Schools</v>
          </cell>
        </row>
        <row r="1091">
          <cell r="A1091" t="str">
            <v>1305-2051-DEGD-207-00000-SO</v>
          </cell>
          <cell r="B1091" t="str">
            <v>1305</v>
          </cell>
          <cell r="C1091" t="str">
            <v>2051</v>
          </cell>
          <cell r="D1091" t="str">
            <v>DEGD</v>
          </cell>
          <cell r="E1091" t="str">
            <v>207</v>
          </cell>
          <cell r="F1091" t="str">
            <v>00000</v>
          </cell>
          <cell r="G1091" t="str">
            <v>SO</v>
          </cell>
          <cell r="H1091" t="str">
            <v>Sports Equipment - Schools</v>
          </cell>
        </row>
        <row r="1092">
          <cell r="A1092" t="str">
            <v>1305-2051-DEGD-208-00000-SO</v>
          </cell>
          <cell r="B1092" t="str">
            <v>1305</v>
          </cell>
          <cell r="C1092" t="str">
            <v>2051</v>
          </cell>
          <cell r="D1092" t="str">
            <v>DEGD</v>
          </cell>
          <cell r="E1092" t="str">
            <v>208</v>
          </cell>
          <cell r="F1092" t="str">
            <v>00000</v>
          </cell>
          <cell r="G1092" t="str">
            <v>SO</v>
          </cell>
          <cell r="H1092" t="str">
            <v>Sports Equipment - Schools</v>
          </cell>
        </row>
        <row r="1093">
          <cell r="A1093" t="str">
            <v>1305-2051-DEGD-209-00000-SO</v>
          </cell>
          <cell r="B1093" t="str">
            <v>1305</v>
          </cell>
          <cell r="C1093" t="str">
            <v>2051</v>
          </cell>
          <cell r="D1093" t="str">
            <v>DEGD</v>
          </cell>
          <cell r="E1093" t="str">
            <v>209</v>
          </cell>
          <cell r="F1093" t="str">
            <v>00000</v>
          </cell>
          <cell r="G1093" t="str">
            <v>SO</v>
          </cell>
          <cell r="H1093" t="str">
            <v>Sports Equipment - Schools</v>
          </cell>
        </row>
        <row r="1094">
          <cell r="A1094" t="str">
            <v>1305-2051-DEGD-210-00000-SO</v>
          </cell>
          <cell r="B1094" t="str">
            <v>1305</v>
          </cell>
          <cell r="C1094" t="str">
            <v>2051</v>
          </cell>
          <cell r="D1094" t="str">
            <v>DEGD</v>
          </cell>
          <cell r="E1094" t="str">
            <v>210</v>
          </cell>
          <cell r="F1094" t="str">
            <v>00000</v>
          </cell>
          <cell r="G1094" t="str">
            <v>SO</v>
          </cell>
          <cell r="H1094" t="str">
            <v>Sports Equipment - Schools</v>
          </cell>
        </row>
        <row r="1095">
          <cell r="A1095" t="str">
            <v>1305-2051-DEGD-211-00000-SO</v>
          </cell>
          <cell r="B1095" t="str">
            <v>1305</v>
          </cell>
          <cell r="C1095" t="str">
            <v>2051</v>
          </cell>
          <cell r="D1095" t="str">
            <v>DEGD</v>
          </cell>
          <cell r="E1095" t="str">
            <v>211</v>
          </cell>
          <cell r="F1095" t="str">
            <v>00000</v>
          </cell>
          <cell r="G1095" t="str">
            <v>SO</v>
          </cell>
          <cell r="H1095" t="str">
            <v>Sports Equipment - Schools</v>
          </cell>
        </row>
        <row r="1096">
          <cell r="A1096" t="str">
            <v>1305-2051-DEGD-212-00000-SO</v>
          </cell>
          <cell r="B1096" t="str">
            <v>1305</v>
          </cell>
          <cell r="C1096" t="str">
            <v>2051</v>
          </cell>
          <cell r="D1096" t="str">
            <v>DEGD</v>
          </cell>
          <cell r="E1096" t="str">
            <v>212</v>
          </cell>
          <cell r="F1096" t="str">
            <v>00000</v>
          </cell>
          <cell r="G1096" t="str">
            <v>SO</v>
          </cell>
          <cell r="H1096" t="str">
            <v>Sports Equipment - Schools</v>
          </cell>
        </row>
        <row r="1097">
          <cell r="A1097" t="str">
            <v>1305-2051-DEGD-213-00000-SO</v>
          </cell>
          <cell r="B1097" t="str">
            <v>1305</v>
          </cell>
          <cell r="C1097" t="str">
            <v>2051</v>
          </cell>
          <cell r="D1097" t="str">
            <v>DEGD</v>
          </cell>
          <cell r="E1097" t="str">
            <v>213</v>
          </cell>
          <cell r="F1097" t="str">
            <v>00000</v>
          </cell>
          <cell r="G1097" t="str">
            <v>SO</v>
          </cell>
          <cell r="H1097" t="str">
            <v>Sports Equipment - Schools</v>
          </cell>
        </row>
        <row r="1098">
          <cell r="A1098" t="str">
            <v>1305-2051-DEGD-214-00000-SO</v>
          </cell>
          <cell r="B1098" t="str">
            <v>1305</v>
          </cell>
          <cell r="C1098" t="str">
            <v>2051</v>
          </cell>
          <cell r="D1098" t="str">
            <v>DEGD</v>
          </cell>
          <cell r="E1098" t="str">
            <v>214</v>
          </cell>
          <cell r="F1098" t="str">
            <v>00000</v>
          </cell>
          <cell r="G1098" t="str">
            <v>SO</v>
          </cell>
          <cell r="H1098" t="str">
            <v>Sports Equipment - Schools</v>
          </cell>
        </row>
        <row r="1099">
          <cell r="A1099" t="str">
            <v>1305-2051-DEGD-215-00000-SO</v>
          </cell>
          <cell r="B1099" t="str">
            <v>1305</v>
          </cell>
          <cell r="C1099" t="str">
            <v>2051</v>
          </cell>
          <cell r="D1099" t="str">
            <v>DEGD</v>
          </cell>
          <cell r="E1099" t="str">
            <v>215</v>
          </cell>
          <cell r="F1099" t="str">
            <v>00000</v>
          </cell>
          <cell r="G1099" t="str">
            <v>SO</v>
          </cell>
          <cell r="H1099" t="str">
            <v>Sports Equipment - Schools</v>
          </cell>
        </row>
        <row r="1100">
          <cell r="A1100" t="str">
            <v>1305-2051-DEGD-216-00000-SO</v>
          </cell>
          <cell r="B1100" t="str">
            <v>1305</v>
          </cell>
          <cell r="C1100" t="str">
            <v>2051</v>
          </cell>
          <cell r="D1100" t="str">
            <v>DEGD</v>
          </cell>
          <cell r="E1100" t="str">
            <v>216</v>
          </cell>
          <cell r="F1100" t="str">
            <v>00000</v>
          </cell>
          <cell r="G1100" t="str">
            <v>SO</v>
          </cell>
          <cell r="H1100" t="str">
            <v>Sports Equipment - Schools</v>
          </cell>
        </row>
        <row r="1101">
          <cell r="A1101" t="str">
            <v>1305-2051-DEGD-217-00000-SO</v>
          </cell>
          <cell r="B1101" t="str">
            <v>1305</v>
          </cell>
          <cell r="C1101" t="str">
            <v>2051</v>
          </cell>
          <cell r="D1101" t="str">
            <v>DEGD</v>
          </cell>
          <cell r="E1101" t="str">
            <v>217</v>
          </cell>
          <cell r="F1101" t="str">
            <v>00000</v>
          </cell>
          <cell r="G1101" t="str">
            <v>SO</v>
          </cell>
          <cell r="H1101" t="str">
            <v>Sports Equipment - Schools</v>
          </cell>
        </row>
        <row r="1102">
          <cell r="A1102" t="str">
            <v>1305-2051-DEGD-218-00000-SO</v>
          </cell>
          <cell r="B1102" t="str">
            <v>1305</v>
          </cell>
          <cell r="C1102" t="str">
            <v>2051</v>
          </cell>
          <cell r="D1102" t="str">
            <v>DEGD</v>
          </cell>
          <cell r="E1102" t="str">
            <v>218</v>
          </cell>
          <cell r="F1102" t="str">
            <v>00000</v>
          </cell>
          <cell r="G1102" t="str">
            <v>SO</v>
          </cell>
          <cell r="H1102" t="str">
            <v>Sports Equipment - Schools</v>
          </cell>
        </row>
        <row r="1103">
          <cell r="A1103" t="str">
            <v>1305-2051-DEGD-219-00000-SO</v>
          </cell>
          <cell r="B1103" t="str">
            <v>1305</v>
          </cell>
          <cell r="C1103" t="str">
            <v>2051</v>
          </cell>
          <cell r="D1103" t="str">
            <v>DEGD</v>
          </cell>
          <cell r="E1103" t="str">
            <v>219</v>
          </cell>
          <cell r="F1103" t="str">
            <v>00000</v>
          </cell>
          <cell r="G1103" t="str">
            <v>SO</v>
          </cell>
          <cell r="H1103" t="str">
            <v>Sports Equipment - Schools</v>
          </cell>
        </row>
        <row r="1104">
          <cell r="A1104" t="str">
            <v>1305-2051-DEGD-220-00000-SO</v>
          </cell>
          <cell r="B1104" t="str">
            <v>1305</v>
          </cell>
          <cell r="C1104" t="str">
            <v>2051</v>
          </cell>
          <cell r="D1104" t="str">
            <v>DEGD</v>
          </cell>
          <cell r="E1104" t="str">
            <v>220</v>
          </cell>
          <cell r="F1104" t="str">
            <v>00000</v>
          </cell>
          <cell r="G1104" t="str">
            <v>SO</v>
          </cell>
          <cell r="H1104" t="str">
            <v>Sports Equipment - Schools</v>
          </cell>
        </row>
        <row r="1105">
          <cell r="A1105" t="str">
            <v>1305-2051-DEGD-221-00000-SO</v>
          </cell>
          <cell r="B1105" t="str">
            <v>1305</v>
          </cell>
          <cell r="C1105" t="str">
            <v>2051</v>
          </cell>
          <cell r="D1105" t="str">
            <v>DEGD</v>
          </cell>
          <cell r="E1105" t="str">
            <v>221</v>
          </cell>
          <cell r="F1105" t="str">
            <v>00000</v>
          </cell>
          <cell r="G1105" t="str">
            <v>SO</v>
          </cell>
          <cell r="H1105" t="str">
            <v>Sports Equipment - Schools</v>
          </cell>
        </row>
        <row r="1106">
          <cell r="A1106" t="str">
            <v>1305-2051-DEGD-222-00000-SO</v>
          </cell>
          <cell r="B1106" t="str">
            <v>1305</v>
          </cell>
          <cell r="C1106" t="str">
            <v>2051</v>
          </cell>
          <cell r="D1106" t="str">
            <v>DEGD</v>
          </cell>
          <cell r="E1106" t="str">
            <v>222</v>
          </cell>
          <cell r="F1106" t="str">
            <v>00000</v>
          </cell>
          <cell r="G1106" t="str">
            <v>SO</v>
          </cell>
          <cell r="H1106" t="str">
            <v>Sports Equipment - Schools</v>
          </cell>
        </row>
        <row r="1107">
          <cell r="A1107" t="str">
            <v>1305-2051-DEGD-223-00000-SO</v>
          </cell>
          <cell r="B1107" t="str">
            <v>1305</v>
          </cell>
          <cell r="C1107" t="str">
            <v>2051</v>
          </cell>
          <cell r="D1107" t="str">
            <v>DEGD</v>
          </cell>
          <cell r="E1107" t="str">
            <v>223</v>
          </cell>
          <cell r="F1107" t="str">
            <v>00000</v>
          </cell>
          <cell r="G1107" t="str">
            <v>SO</v>
          </cell>
          <cell r="H1107" t="str">
            <v>Sports Equipment - Schools</v>
          </cell>
        </row>
        <row r="1108">
          <cell r="A1108" t="str">
            <v>1305-2141-DHBP-000-00000-SO</v>
          </cell>
          <cell r="B1108" t="str">
            <v>1305</v>
          </cell>
          <cell r="C1108" t="str">
            <v>2141</v>
          </cell>
          <cell r="D1108" t="str">
            <v>DHBP</v>
          </cell>
          <cell r="E1108" t="str">
            <v>000</v>
          </cell>
          <cell r="F1108" t="str">
            <v>00000</v>
          </cell>
          <cell r="G1108" t="str">
            <v>SO</v>
          </cell>
          <cell r="H1108" t="str">
            <v>Sports Equipment - Schools</v>
          </cell>
        </row>
        <row r="1109">
          <cell r="A1109" t="str">
            <v>1305-2230-DLLD-000-00000-SO</v>
          </cell>
          <cell r="B1109" t="str">
            <v>1305</v>
          </cell>
          <cell r="C1109" t="str">
            <v>2230</v>
          </cell>
          <cell r="D1109" t="str">
            <v>DLLD</v>
          </cell>
          <cell r="E1109" t="str">
            <v>000</v>
          </cell>
          <cell r="F1109" t="str">
            <v>00000</v>
          </cell>
          <cell r="G1109" t="str">
            <v>SO</v>
          </cell>
          <cell r="H1109" t="str">
            <v>Sports Equipment - Schools</v>
          </cell>
        </row>
        <row r="1110">
          <cell r="A1110" t="str">
            <v>1305-2375-DEFP-000-00000-SO</v>
          </cell>
          <cell r="B1110" t="str">
            <v>1305</v>
          </cell>
          <cell r="C1110" t="str">
            <v>2375</v>
          </cell>
          <cell r="D1110" t="str">
            <v>DEFP</v>
          </cell>
          <cell r="E1110" t="str">
            <v>000</v>
          </cell>
          <cell r="F1110" t="str">
            <v>00000</v>
          </cell>
          <cell r="G1110" t="str">
            <v>SO</v>
          </cell>
          <cell r="H1110" t="str">
            <v>Sports Equipment - Schools</v>
          </cell>
        </row>
        <row r="1111">
          <cell r="A1111" t="str">
            <v>1305-2460-DIIP-000-00000-SO</v>
          </cell>
          <cell r="B1111" t="str">
            <v>1305</v>
          </cell>
          <cell r="C1111" t="str">
            <v>2460</v>
          </cell>
          <cell r="D1111" t="str">
            <v>DIIP</v>
          </cell>
          <cell r="E1111" t="str">
            <v>000</v>
          </cell>
          <cell r="F1111" t="str">
            <v>00000</v>
          </cell>
          <cell r="G1111" t="str">
            <v>SO</v>
          </cell>
          <cell r="H1111" t="str">
            <v>Sports Equipment - Schools</v>
          </cell>
        </row>
        <row r="1112">
          <cell r="A1112" t="str">
            <v>1305-2574-EGUP-000-00000-SO</v>
          </cell>
          <cell r="B1112" t="str">
            <v>1305</v>
          </cell>
          <cell r="C1112" t="str">
            <v>2574</v>
          </cell>
          <cell r="D1112" t="str">
            <v>EGUP</v>
          </cell>
          <cell r="E1112" t="str">
            <v>000</v>
          </cell>
          <cell r="F1112" t="str">
            <v>00000</v>
          </cell>
          <cell r="G1112" t="str">
            <v>SO</v>
          </cell>
          <cell r="H1112" t="str">
            <v>Sports Equipment - Schools</v>
          </cell>
        </row>
        <row r="1113">
          <cell r="A1113" t="str">
            <v>1306-1290-0000-000-00000-SO</v>
          </cell>
          <cell r="B1113" t="str">
            <v>1306</v>
          </cell>
          <cell r="C1113" t="str">
            <v>1290</v>
          </cell>
          <cell r="D1113" t="str">
            <v>0000</v>
          </cell>
          <cell r="E1113" t="str">
            <v>000</v>
          </cell>
          <cell r="F1113" t="str">
            <v>00000</v>
          </cell>
          <cell r="G1113" t="str">
            <v>SO</v>
          </cell>
          <cell r="H1113" t="str">
            <v>Stationery - School</v>
          </cell>
        </row>
        <row r="1114">
          <cell r="A1114" t="str">
            <v>1306-2051-DEGD-000-00000-SO</v>
          </cell>
          <cell r="B1114" t="str">
            <v>1306</v>
          </cell>
          <cell r="C1114" t="str">
            <v>2051</v>
          </cell>
          <cell r="D1114" t="str">
            <v>DEGD</v>
          </cell>
          <cell r="E1114" t="str">
            <v>000</v>
          </cell>
          <cell r="F1114" t="str">
            <v>00000</v>
          </cell>
          <cell r="G1114" t="str">
            <v>SO</v>
          </cell>
          <cell r="H1114" t="str">
            <v>Stationery - School</v>
          </cell>
        </row>
        <row r="1115">
          <cell r="A1115" t="str">
            <v>1306-2051-DEGD-201-00000-SO</v>
          </cell>
          <cell r="B1115" t="str">
            <v>1306</v>
          </cell>
          <cell r="C1115" t="str">
            <v>2051</v>
          </cell>
          <cell r="D1115" t="str">
            <v>DEGD</v>
          </cell>
          <cell r="E1115" t="str">
            <v>201</v>
          </cell>
          <cell r="F1115" t="str">
            <v>00000</v>
          </cell>
          <cell r="G1115" t="str">
            <v>SO</v>
          </cell>
          <cell r="H1115" t="str">
            <v>Stationery - School</v>
          </cell>
        </row>
        <row r="1116">
          <cell r="A1116" t="str">
            <v>1306-2051-DEGD-202-00000-SO</v>
          </cell>
          <cell r="B1116" t="str">
            <v>1306</v>
          </cell>
          <cell r="C1116" t="str">
            <v>2051</v>
          </cell>
          <cell r="D1116" t="str">
            <v>DEGD</v>
          </cell>
          <cell r="E1116" t="str">
            <v>202</v>
          </cell>
          <cell r="F1116" t="str">
            <v>00000</v>
          </cell>
          <cell r="G1116" t="str">
            <v>SO</v>
          </cell>
          <cell r="H1116" t="str">
            <v>Stationery - School</v>
          </cell>
        </row>
        <row r="1117">
          <cell r="A1117" t="str">
            <v>1306-2051-DEGD-203-00000-SO</v>
          </cell>
          <cell r="B1117" t="str">
            <v>1306</v>
          </cell>
          <cell r="C1117" t="str">
            <v>2051</v>
          </cell>
          <cell r="D1117" t="str">
            <v>DEGD</v>
          </cell>
          <cell r="E1117" t="str">
            <v>203</v>
          </cell>
          <cell r="F1117" t="str">
            <v>00000</v>
          </cell>
          <cell r="G1117" t="str">
            <v>SO</v>
          </cell>
          <cell r="H1117" t="str">
            <v>Stationery - School</v>
          </cell>
        </row>
        <row r="1118">
          <cell r="A1118" t="str">
            <v>1306-2051-DEGD-204-00000-SO</v>
          </cell>
          <cell r="B1118" t="str">
            <v>1306</v>
          </cell>
          <cell r="C1118" t="str">
            <v>2051</v>
          </cell>
          <cell r="D1118" t="str">
            <v>DEGD</v>
          </cell>
          <cell r="E1118" t="str">
            <v>204</v>
          </cell>
          <cell r="F1118" t="str">
            <v>00000</v>
          </cell>
          <cell r="G1118" t="str">
            <v>SO</v>
          </cell>
          <cell r="H1118" t="str">
            <v>Stationery - School</v>
          </cell>
        </row>
        <row r="1119">
          <cell r="A1119" t="str">
            <v>1306-2051-DEGD-205-00000-SO</v>
          </cell>
          <cell r="B1119" t="str">
            <v>1306</v>
          </cell>
          <cell r="C1119" t="str">
            <v>2051</v>
          </cell>
          <cell r="D1119" t="str">
            <v>DEGD</v>
          </cell>
          <cell r="E1119" t="str">
            <v>205</v>
          </cell>
          <cell r="F1119" t="str">
            <v>00000</v>
          </cell>
          <cell r="G1119" t="str">
            <v>SO</v>
          </cell>
          <cell r="H1119" t="str">
            <v>Stationery - School</v>
          </cell>
        </row>
        <row r="1120">
          <cell r="A1120" t="str">
            <v>1306-2051-DEGD-206-00000-SO</v>
          </cell>
          <cell r="B1120" t="str">
            <v>1306</v>
          </cell>
          <cell r="C1120" t="str">
            <v>2051</v>
          </cell>
          <cell r="D1120" t="str">
            <v>DEGD</v>
          </cell>
          <cell r="E1120" t="str">
            <v>206</v>
          </cell>
          <cell r="F1120" t="str">
            <v>00000</v>
          </cell>
          <cell r="G1120" t="str">
            <v>SO</v>
          </cell>
          <cell r="H1120" t="str">
            <v>Stationery - School</v>
          </cell>
        </row>
        <row r="1121">
          <cell r="A1121" t="str">
            <v>1306-2051-DEGD-207-00000-SO</v>
          </cell>
          <cell r="B1121" t="str">
            <v>1306</v>
          </cell>
          <cell r="C1121" t="str">
            <v>2051</v>
          </cell>
          <cell r="D1121" t="str">
            <v>DEGD</v>
          </cell>
          <cell r="E1121" t="str">
            <v>207</v>
          </cell>
          <cell r="F1121" t="str">
            <v>00000</v>
          </cell>
          <cell r="G1121" t="str">
            <v>SO</v>
          </cell>
          <cell r="H1121" t="str">
            <v>Stationery - School</v>
          </cell>
        </row>
        <row r="1122">
          <cell r="A1122" t="str">
            <v>1306-2051-DEGD-208-00000-SO</v>
          </cell>
          <cell r="B1122" t="str">
            <v>1306</v>
          </cell>
          <cell r="C1122" t="str">
            <v>2051</v>
          </cell>
          <cell r="D1122" t="str">
            <v>DEGD</v>
          </cell>
          <cell r="E1122" t="str">
            <v>208</v>
          </cell>
          <cell r="F1122" t="str">
            <v>00000</v>
          </cell>
          <cell r="G1122" t="str">
            <v>SO</v>
          </cell>
          <cell r="H1122" t="str">
            <v>Stationery - School</v>
          </cell>
        </row>
        <row r="1123">
          <cell r="A1123" t="str">
            <v>1306-2051-DEGD-209-00000-SO</v>
          </cell>
          <cell r="B1123" t="str">
            <v>1306</v>
          </cell>
          <cell r="C1123" t="str">
            <v>2051</v>
          </cell>
          <cell r="D1123" t="str">
            <v>DEGD</v>
          </cell>
          <cell r="E1123" t="str">
            <v>209</v>
          </cell>
          <cell r="F1123" t="str">
            <v>00000</v>
          </cell>
          <cell r="G1123" t="str">
            <v>SO</v>
          </cell>
          <cell r="H1123" t="str">
            <v>Stationery - School</v>
          </cell>
        </row>
        <row r="1124">
          <cell r="A1124" t="str">
            <v>1306-2051-DEGD-210-00000-SO</v>
          </cell>
          <cell r="B1124" t="str">
            <v>1306</v>
          </cell>
          <cell r="C1124" t="str">
            <v>2051</v>
          </cell>
          <cell r="D1124" t="str">
            <v>DEGD</v>
          </cell>
          <cell r="E1124" t="str">
            <v>210</v>
          </cell>
          <cell r="F1124" t="str">
            <v>00000</v>
          </cell>
          <cell r="G1124" t="str">
            <v>SO</v>
          </cell>
          <cell r="H1124" t="str">
            <v>Stationery - School</v>
          </cell>
        </row>
        <row r="1125">
          <cell r="A1125" t="str">
            <v>1306-2051-DEGD-211-00000-SO</v>
          </cell>
          <cell r="B1125" t="str">
            <v>1306</v>
          </cell>
          <cell r="C1125" t="str">
            <v>2051</v>
          </cell>
          <cell r="D1125" t="str">
            <v>DEGD</v>
          </cell>
          <cell r="E1125" t="str">
            <v>211</v>
          </cell>
          <cell r="F1125" t="str">
            <v>00000</v>
          </cell>
          <cell r="G1125" t="str">
            <v>SO</v>
          </cell>
          <cell r="H1125" t="str">
            <v>Stationery - School</v>
          </cell>
        </row>
        <row r="1126">
          <cell r="A1126" t="str">
            <v>1306-2051-DEGD-212-00000-SO</v>
          </cell>
          <cell r="B1126" t="str">
            <v>1306</v>
          </cell>
          <cell r="C1126" t="str">
            <v>2051</v>
          </cell>
          <cell r="D1126" t="str">
            <v>DEGD</v>
          </cell>
          <cell r="E1126" t="str">
            <v>212</v>
          </cell>
          <cell r="F1126" t="str">
            <v>00000</v>
          </cell>
          <cell r="G1126" t="str">
            <v>SO</v>
          </cell>
          <cell r="H1126" t="str">
            <v>Stationery - School</v>
          </cell>
        </row>
        <row r="1127">
          <cell r="A1127" t="str">
            <v>1306-2051-DEGD-213-00000-SO</v>
          </cell>
          <cell r="B1127" t="str">
            <v>1306</v>
          </cell>
          <cell r="C1127" t="str">
            <v>2051</v>
          </cell>
          <cell r="D1127" t="str">
            <v>DEGD</v>
          </cell>
          <cell r="E1127" t="str">
            <v>213</v>
          </cell>
          <cell r="F1127" t="str">
            <v>00000</v>
          </cell>
          <cell r="G1127" t="str">
            <v>SO</v>
          </cell>
          <cell r="H1127" t="str">
            <v>Stationery - School</v>
          </cell>
        </row>
        <row r="1128">
          <cell r="A1128" t="str">
            <v>1306-2051-DEGD-214-00000-SO</v>
          </cell>
          <cell r="B1128" t="str">
            <v>1306</v>
          </cell>
          <cell r="C1128" t="str">
            <v>2051</v>
          </cell>
          <cell r="D1128" t="str">
            <v>DEGD</v>
          </cell>
          <cell r="E1128" t="str">
            <v>214</v>
          </cell>
          <cell r="F1128" t="str">
            <v>00000</v>
          </cell>
          <cell r="G1128" t="str">
            <v>SO</v>
          </cell>
          <cell r="H1128" t="str">
            <v>Stationery - School</v>
          </cell>
        </row>
        <row r="1129">
          <cell r="A1129" t="str">
            <v>1306-2051-DEGD-215-00000-SO</v>
          </cell>
          <cell r="B1129" t="str">
            <v>1306</v>
          </cell>
          <cell r="C1129" t="str">
            <v>2051</v>
          </cell>
          <cell r="D1129" t="str">
            <v>DEGD</v>
          </cell>
          <cell r="E1129" t="str">
            <v>215</v>
          </cell>
          <cell r="F1129" t="str">
            <v>00000</v>
          </cell>
          <cell r="G1129" t="str">
            <v>SO</v>
          </cell>
          <cell r="H1129" t="str">
            <v>Stationery - School</v>
          </cell>
        </row>
        <row r="1130">
          <cell r="A1130" t="str">
            <v>1306-2051-DEGD-216-00000-SO</v>
          </cell>
          <cell r="B1130" t="str">
            <v>1306</v>
          </cell>
          <cell r="C1130" t="str">
            <v>2051</v>
          </cell>
          <cell r="D1130" t="str">
            <v>DEGD</v>
          </cell>
          <cell r="E1130" t="str">
            <v>216</v>
          </cell>
          <cell r="F1130" t="str">
            <v>00000</v>
          </cell>
          <cell r="G1130" t="str">
            <v>SO</v>
          </cell>
          <cell r="H1130" t="str">
            <v>Stationery - School</v>
          </cell>
        </row>
        <row r="1131">
          <cell r="A1131" t="str">
            <v>1306-2051-DEGD-217-00000-SO</v>
          </cell>
          <cell r="B1131" t="str">
            <v>1306</v>
          </cell>
          <cell r="C1131" t="str">
            <v>2051</v>
          </cell>
          <cell r="D1131" t="str">
            <v>DEGD</v>
          </cell>
          <cell r="E1131" t="str">
            <v>217</v>
          </cell>
          <cell r="F1131" t="str">
            <v>00000</v>
          </cell>
          <cell r="G1131" t="str">
            <v>SO</v>
          </cell>
          <cell r="H1131" t="str">
            <v>Stationery - School</v>
          </cell>
        </row>
        <row r="1132">
          <cell r="A1132" t="str">
            <v>1306-2051-DEGD-218-00000-SO</v>
          </cell>
          <cell r="B1132" t="str">
            <v>1306</v>
          </cell>
          <cell r="C1132" t="str">
            <v>2051</v>
          </cell>
          <cell r="D1132" t="str">
            <v>DEGD</v>
          </cell>
          <cell r="E1132" t="str">
            <v>218</v>
          </cell>
          <cell r="F1132" t="str">
            <v>00000</v>
          </cell>
          <cell r="G1132" t="str">
            <v>SO</v>
          </cell>
          <cell r="H1132" t="str">
            <v>Stationery - School</v>
          </cell>
        </row>
        <row r="1133">
          <cell r="A1133" t="str">
            <v>1306-2051-DEGD-219-00000-SO</v>
          </cell>
          <cell r="B1133" t="str">
            <v>1306</v>
          </cell>
          <cell r="C1133" t="str">
            <v>2051</v>
          </cell>
          <cell r="D1133" t="str">
            <v>DEGD</v>
          </cell>
          <cell r="E1133" t="str">
            <v>219</v>
          </cell>
          <cell r="F1133" t="str">
            <v>00000</v>
          </cell>
          <cell r="G1133" t="str">
            <v>SO</v>
          </cell>
          <cell r="H1133" t="str">
            <v>Stationery - School</v>
          </cell>
        </row>
        <row r="1134">
          <cell r="A1134" t="str">
            <v>1306-2051-DEGD-220-00000-SO</v>
          </cell>
          <cell r="B1134" t="str">
            <v>1306</v>
          </cell>
          <cell r="C1134" t="str">
            <v>2051</v>
          </cell>
          <cell r="D1134" t="str">
            <v>DEGD</v>
          </cell>
          <cell r="E1134" t="str">
            <v>220</v>
          </cell>
          <cell r="F1134" t="str">
            <v>00000</v>
          </cell>
          <cell r="G1134" t="str">
            <v>SO</v>
          </cell>
          <cell r="H1134" t="str">
            <v>Stationery - School</v>
          </cell>
        </row>
        <row r="1135">
          <cell r="A1135" t="str">
            <v>1306-2051-DEGD-221-00000-SO</v>
          </cell>
          <cell r="B1135" t="str">
            <v>1306</v>
          </cell>
          <cell r="C1135" t="str">
            <v>2051</v>
          </cell>
          <cell r="D1135" t="str">
            <v>DEGD</v>
          </cell>
          <cell r="E1135" t="str">
            <v>221</v>
          </cell>
          <cell r="F1135" t="str">
            <v>00000</v>
          </cell>
          <cell r="G1135" t="str">
            <v>SO</v>
          </cell>
          <cell r="H1135" t="str">
            <v>Stationery - School</v>
          </cell>
        </row>
        <row r="1136">
          <cell r="A1136" t="str">
            <v>1306-2051-DEGD-222-00000-SO</v>
          </cell>
          <cell r="B1136" t="str">
            <v>1306</v>
          </cell>
          <cell r="C1136" t="str">
            <v>2051</v>
          </cell>
          <cell r="D1136" t="str">
            <v>DEGD</v>
          </cell>
          <cell r="E1136" t="str">
            <v>222</v>
          </cell>
          <cell r="F1136" t="str">
            <v>00000</v>
          </cell>
          <cell r="G1136" t="str">
            <v>SO</v>
          </cell>
          <cell r="H1136" t="str">
            <v>Stationery - School</v>
          </cell>
        </row>
        <row r="1137">
          <cell r="A1137" t="str">
            <v>1306-2051-DEGD-223-00000-SO</v>
          </cell>
          <cell r="B1137" t="str">
            <v>1306</v>
          </cell>
          <cell r="C1137" t="str">
            <v>2051</v>
          </cell>
          <cell r="D1137" t="str">
            <v>DEGD</v>
          </cell>
          <cell r="E1137" t="str">
            <v>223</v>
          </cell>
          <cell r="F1137" t="str">
            <v>00000</v>
          </cell>
          <cell r="G1137" t="str">
            <v>SO</v>
          </cell>
          <cell r="H1137" t="str">
            <v>Stationery - School</v>
          </cell>
        </row>
        <row r="1138">
          <cell r="A1138" t="str">
            <v>1306-2141-DHBP-000-00000-SO</v>
          </cell>
          <cell r="B1138" t="str">
            <v>1306</v>
          </cell>
          <cell r="C1138" t="str">
            <v>2141</v>
          </cell>
          <cell r="D1138" t="str">
            <v>DHBP</v>
          </cell>
          <cell r="E1138" t="str">
            <v>000</v>
          </cell>
          <cell r="F1138" t="str">
            <v>00000</v>
          </cell>
          <cell r="G1138" t="str">
            <v>SO</v>
          </cell>
          <cell r="H1138" t="str">
            <v>Stationery - School</v>
          </cell>
        </row>
        <row r="1139">
          <cell r="A1139" t="str">
            <v>1306-2230-DLLD-000-00000-SO</v>
          </cell>
          <cell r="B1139" t="str">
            <v>1306</v>
          </cell>
          <cell r="C1139" t="str">
            <v>2230</v>
          </cell>
          <cell r="D1139" t="str">
            <v>DLLD</v>
          </cell>
          <cell r="E1139" t="str">
            <v>000</v>
          </cell>
          <cell r="F1139" t="str">
            <v>00000</v>
          </cell>
          <cell r="G1139" t="str">
            <v>SO</v>
          </cell>
          <cell r="H1139" t="str">
            <v>Stationery - School</v>
          </cell>
        </row>
        <row r="1140">
          <cell r="A1140" t="str">
            <v>1306-2375-DEFP-000-00000-SO</v>
          </cell>
          <cell r="B1140" t="str">
            <v>1306</v>
          </cell>
          <cell r="C1140" t="str">
            <v>2375</v>
          </cell>
          <cell r="D1140" t="str">
            <v>DEFP</v>
          </cell>
          <cell r="E1140" t="str">
            <v>000</v>
          </cell>
          <cell r="F1140" t="str">
            <v>00000</v>
          </cell>
          <cell r="G1140" t="str">
            <v>SO</v>
          </cell>
          <cell r="H1140" t="str">
            <v>Stationery - School</v>
          </cell>
        </row>
        <row r="1141">
          <cell r="A1141" t="str">
            <v>1306-2460-DIIP-000-00000-SO</v>
          </cell>
          <cell r="B1141" t="str">
            <v>1306</v>
          </cell>
          <cell r="C1141" t="str">
            <v>2460</v>
          </cell>
          <cell r="D1141" t="str">
            <v>DIIP</v>
          </cell>
          <cell r="E1141" t="str">
            <v>000</v>
          </cell>
          <cell r="F1141" t="str">
            <v>00000</v>
          </cell>
          <cell r="G1141" t="str">
            <v>SO</v>
          </cell>
          <cell r="H1141" t="str">
            <v>Stationery - School</v>
          </cell>
        </row>
        <row r="1142">
          <cell r="A1142" t="str">
            <v>1306-2574-EGUP-000-00000-SO</v>
          </cell>
          <cell r="B1142" t="str">
            <v>1306</v>
          </cell>
          <cell r="C1142" t="str">
            <v>2574</v>
          </cell>
          <cell r="D1142" t="str">
            <v>EGUP</v>
          </cell>
          <cell r="E1142" t="str">
            <v>000</v>
          </cell>
          <cell r="F1142" t="str">
            <v>00000</v>
          </cell>
          <cell r="G1142" t="str">
            <v>SO</v>
          </cell>
          <cell r="H1142" t="str">
            <v>Stationery - School</v>
          </cell>
        </row>
        <row r="1143">
          <cell r="A1143" t="str">
            <v>1307-1290-0000-000-00000-SO</v>
          </cell>
          <cell r="B1143" t="str">
            <v>1307</v>
          </cell>
          <cell r="C1143" t="str">
            <v>1290</v>
          </cell>
          <cell r="D1143" t="str">
            <v>0000</v>
          </cell>
          <cell r="E1143" t="str">
            <v>000</v>
          </cell>
          <cell r="F1143" t="str">
            <v>00000</v>
          </cell>
          <cell r="G1143" t="str">
            <v>SO</v>
          </cell>
          <cell r="H1143" t="str">
            <v>Provision of Water</v>
          </cell>
        </row>
        <row r="1144">
          <cell r="A1144" t="str">
            <v>1307-2051-DEGD-000-00000-SO</v>
          </cell>
          <cell r="B1144" t="str">
            <v>1307</v>
          </cell>
          <cell r="C1144" t="str">
            <v>2051</v>
          </cell>
          <cell r="D1144" t="str">
            <v>DEGD</v>
          </cell>
          <cell r="E1144" t="str">
            <v>000</v>
          </cell>
          <cell r="F1144" t="str">
            <v>00000</v>
          </cell>
          <cell r="G1144" t="str">
            <v>SO</v>
          </cell>
          <cell r="H1144" t="str">
            <v>Provision of Water</v>
          </cell>
        </row>
        <row r="1145">
          <cell r="A1145" t="str">
            <v>1307-2051-DEGD-201-00000-SO</v>
          </cell>
          <cell r="B1145" t="str">
            <v>1307</v>
          </cell>
          <cell r="C1145" t="str">
            <v>2051</v>
          </cell>
          <cell r="D1145" t="str">
            <v>DEGD</v>
          </cell>
          <cell r="E1145" t="str">
            <v>201</v>
          </cell>
          <cell r="F1145" t="str">
            <v>00000</v>
          </cell>
          <cell r="G1145" t="str">
            <v>SO</v>
          </cell>
          <cell r="H1145" t="str">
            <v>Provision of Water</v>
          </cell>
        </row>
        <row r="1146">
          <cell r="A1146" t="str">
            <v>1307-2051-DEGD-202-00000-SO</v>
          </cell>
          <cell r="B1146" t="str">
            <v>1307</v>
          </cell>
          <cell r="C1146" t="str">
            <v>2051</v>
          </cell>
          <cell r="D1146" t="str">
            <v>DEGD</v>
          </cell>
          <cell r="E1146" t="str">
            <v>202</v>
          </cell>
          <cell r="F1146" t="str">
            <v>00000</v>
          </cell>
          <cell r="G1146" t="str">
            <v>SO</v>
          </cell>
          <cell r="H1146" t="str">
            <v>Provision of Water</v>
          </cell>
        </row>
        <row r="1147">
          <cell r="A1147" t="str">
            <v>1307-2051-DEGD-203-00000-SO</v>
          </cell>
          <cell r="B1147" t="str">
            <v>1307</v>
          </cell>
          <cell r="C1147" t="str">
            <v>2051</v>
          </cell>
          <cell r="D1147" t="str">
            <v>DEGD</v>
          </cell>
          <cell r="E1147" t="str">
            <v>203</v>
          </cell>
          <cell r="F1147" t="str">
            <v>00000</v>
          </cell>
          <cell r="G1147" t="str">
            <v>SO</v>
          </cell>
          <cell r="H1147" t="str">
            <v>Provision of Water</v>
          </cell>
        </row>
        <row r="1148">
          <cell r="A1148" t="str">
            <v>1307-2051-DEGD-204-00000-SO</v>
          </cell>
          <cell r="B1148" t="str">
            <v>1307</v>
          </cell>
          <cell r="C1148" t="str">
            <v>2051</v>
          </cell>
          <cell r="D1148" t="str">
            <v>DEGD</v>
          </cell>
          <cell r="E1148" t="str">
            <v>204</v>
          </cell>
          <cell r="F1148" t="str">
            <v>00000</v>
          </cell>
          <cell r="G1148" t="str">
            <v>SO</v>
          </cell>
          <cell r="H1148" t="str">
            <v>Provision of Water</v>
          </cell>
        </row>
        <row r="1149">
          <cell r="A1149" t="str">
            <v>1307-2051-DEGD-205-00000-SO</v>
          </cell>
          <cell r="B1149" t="str">
            <v>1307</v>
          </cell>
          <cell r="C1149" t="str">
            <v>2051</v>
          </cell>
          <cell r="D1149" t="str">
            <v>DEGD</v>
          </cell>
          <cell r="E1149" t="str">
            <v>205</v>
          </cell>
          <cell r="F1149" t="str">
            <v>00000</v>
          </cell>
          <cell r="G1149" t="str">
            <v>SO</v>
          </cell>
          <cell r="H1149" t="str">
            <v>Provision of Water</v>
          </cell>
        </row>
        <row r="1150">
          <cell r="A1150" t="str">
            <v>1307-2051-DEGD-206-00000-SO</v>
          </cell>
          <cell r="B1150" t="str">
            <v>1307</v>
          </cell>
          <cell r="C1150" t="str">
            <v>2051</v>
          </cell>
          <cell r="D1150" t="str">
            <v>DEGD</v>
          </cell>
          <cell r="E1150" t="str">
            <v>206</v>
          </cell>
          <cell r="F1150" t="str">
            <v>00000</v>
          </cell>
          <cell r="G1150" t="str">
            <v>SO</v>
          </cell>
          <cell r="H1150" t="str">
            <v>Provision of Water</v>
          </cell>
        </row>
        <row r="1151">
          <cell r="A1151" t="str">
            <v>1307-2051-DEGD-207-00000-SO</v>
          </cell>
          <cell r="B1151" t="str">
            <v>1307</v>
          </cell>
          <cell r="C1151" t="str">
            <v>2051</v>
          </cell>
          <cell r="D1151" t="str">
            <v>DEGD</v>
          </cell>
          <cell r="E1151" t="str">
            <v>207</v>
          </cell>
          <cell r="F1151" t="str">
            <v>00000</v>
          </cell>
          <cell r="G1151" t="str">
            <v>SO</v>
          </cell>
          <cell r="H1151" t="str">
            <v>Provision of Water</v>
          </cell>
        </row>
        <row r="1152">
          <cell r="A1152" t="str">
            <v>1307-2051-DEGD-208-00000-SO</v>
          </cell>
          <cell r="B1152" t="str">
            <v>1307</v>
          </cell>
          <cell r="C1152" t="str">
            <v>2051</v>
          </cell>
          <cell r="D1152" t="str">
            <v>DEGD</v>
          </cell>
          <cell r="E1152" t="str">
            <v>208</v>
          </cell>
          <cell r="F1152" t="str">
            <v>00000</v>
          </cell>
          <cell r="G1152" t="str">
            <v>SO</v>
          </cell>
          <cell r="H1152" t="str">
            <v>Provision of Water</v>
          </cell>
        </row>
        <row r="1153">
          <cell r="A1153" t="str">
            <v>1307-2051-DEGD-209-00000-SO</v>
          </cell>
          <cell r="B1153" t="str">
            <v>1307</v>
          </cell>
          <cell r="C1153" t="str">
            <v>2051</v>
          </cell>
          <cell r="D1153" t="str">
            <v>DEGD</v>
          </cell>
          <cell r="E1153" t="str">
            <v>209</v>
          </cell>
          <cell r="F1153" t="str">
            <v>00000</v>
          </cell>
          <cell r="G1153" t="str">
            <v>SO</v>
          </cell>
          <cell r="H1153" t="str">
            <v>Provision of Water</v>
          </cell>
        </row>
        <row r="1154">
          <cell r="A1154" t="str">
            <v>1307-2051-DEGD-210-00000-SO</v>
          </cell>
          <cell r="B1154" t="str">
            <v>1307</v>
          </cell>
          <cell r="C1154" t="str">
            <v>2051</v>
          </cell>
          <cell r="D1154" t="str">
            <v>DEGD</v>
          </cell>
          <cell r="E1154" t="str">
            <v>210</v>
          </cell>
          <cell r="F1154" t="str">
            <v>00000</v>
          </cell>
          <cell r="G1154" t="str">
            <v>SO</v>
          </cell>
          <cell r="H1154" t="str">
            <v>Provision of Water</v>
          </cell>
        </row>
        <row r="1155">
          <cell r="A1155" t="str">
            <v>1307-2051-DEGD-211-00000-SO</v>
          </cell>
          <cell r="B1155" t="str">
            <v>1307</v>
          </cell>
          <cell r="C1155" t="str">
            <v>2051</v>
          </cell>
          <cell r="D1155" t="str">
            <v>DEGD</v>
          </cell>
          <cell r="E1155" t="str">
            <v>211</v>
          </cell>
          <cell r="F1155" t="str">
            <v>00000</v>
          </cell>
          <cell r="G1155" t="str">
            <v>SO</v>
          </cell>
          <cell r="H1155" t="str">
            <v>Provision of Water</v>
          </cell>
        </row>
        <row r="1156">
          <cell r="A1156" t="str">
            <v>1307-2051-DEGD-212-00000-SO</v>
          </cell>
          <cell r="B1156" t="str">
            <v>1307</v>
          </cell>
          <cell r="C1156" t="str">
            <v>2051</v>
          </cell>
          <cell r="D1156" t="str">
            <v>DEGD</v>
          </cell>
          <cell r="E1156" t="str">
            <v>212</v>
          </cell>
          <cell r="F1156" t="str">
            <v>00000</v>
          </cell>
          <cell r="G1156" t="str">
            <v>SO</v>
          </cell>
          <cell r="H1156" t="str">
            <v>Provision of Water</v>
          </cell>
        </row>
        <row r="1157">
          <cell r="A1157" t="str">
            <v>1307-2051-DEGD-213-00000-SO</v>
          </cell>
          <cell r="B1157" t="str">
            <v>1307</v>
          </cell>
          <cell r="C1157" t="str">
            <v>2051</v>
          </cell>
          <cell r="D1157" t="str">
            <v>DEGD</v>
          </cell>
          <cell r="E1157" t="str">
            <v>213</v>
          </cell>
          <cell r="F1157" t="str">
            <v>00000</v>
          </cell>
          <cell r="G1157" t="str">
            <v>SO</v>
          </cell>
          <cell r="H1157" t="str">
            <v>Provision of Water</v>
          </cell>
        </row>
        <row r="1158">
          <cell r="A1158" t="str">
            <v>1307-2051-DEGD-214-00000-SO</v>
          </cell>
          <cell r="B1158" t="str">
            <v>1307</v>
          </cell>
          <cell r="C1158" t="str">
            <v>2051</v>
          </cell>
          <cell r="D1158" t="str">
            <v>DEGD</v>
          </cell>
          <cell r="E1158" t="str">
            <v>214</v>
          </cell>
          <cell r="F1158" t="str">
            <v>00000</v>
          </cell>
          <cell r="G1158" t="str">
            <v>SO</v>
          </cell>
          <cell r="H1158" t="str">
            <v>Provision of Water</v>
          </cell>
        </row>
        <row r="1159">
          <cell r="A1159" t="str">
            <v>1307-2051-DEGD-215-00000-SO</v>
          </cell>
          <cell r="B1159" t="str">
            <v>1307</v>
          </cell>
          <cell r="C1159" t="str">
            <v>2051</v>
          </cell>
          <cell r="D1159" t="str">
            <v>DEGD</v>
          </cell>
          <cell r="E1159" t="str">
            <v>215</v>
          </cell>
          <cell r="F1159" t="str">
            <v>00000</v>
          </cell>
          <cell r="G1159" t="str">
            <v>SO</v>
          </cell>
          <cell r="H1159" t="str">
            <v>Provision of Water</v>
          </cell>
        </row>
        <row r="1160">
          <cell r="A1160" t="str">
            <v>1307-2051-DEGD-216-00000-SO</v>
          </cell>
          <cell r="B1160" t="str">
            <v>1307</v>
          </cell>
          <cell r="C1160" t="str">
            <v>2051</v>
          </cell>
          <cell r="D1160" t="str">
            <v>DEGD</v>
          </cell>
          <cell r="E1160" t="str">
            <v>216</v>
          </cell>
          <cell r="F1160" t="str">
            <v>00000</v>
          </cell>
          <cell r="G1160" t="str">
            <v>SO</v>
          </cell>
          <cell r="H1160" t="str">
            <v>Provision of Water</v>
          </cell>
        </row>
        <row r="1161">
          <cell r="A1161" t="str">
            <v>1307-2051-DEGD-217-00000-SO</v>
          </cell>
          <cell r="B1161" t="str">
            <v>1307</v>
          </cell>
          <cell r="C1161" t="str">
            <v>2051</v>
          </cell>
          <cell r="D1161" t="str">
            <v>DEGD</v>
          </cell>
          <cell r="E1161" t="str">
            <v>217</v>
          </cell>
          <cell r="F1161" t="str">
            <v>00000</v>
          </cell>
          <cell r="G1161" t="str">
            <v>SO</v>
          </cell>
          <cell r="H1161" t="str">
            <v>Provision of Water</v>
          </cell>
        </row>
        <row r="1162">
          <cell r="A1162" t="str">
            <v>1307-2051-DEGD-218-00000-SO</v>
          </cell>
          <cell r="B1162" t="str">
            <v>1307</v>
          </cell>
          <cell r="C1162" t="str">
            <v>2051</v>
          </cell>
          <cell r="D1162" t="str">
            <v>DEGD</v>
          </cell>
          <cell r="E1162" t="str">
            <v>218</v>
          </cell>
          <cell r="F1162" t="str">
            <v>00000</v>
          </cell>
          <cell r="G1162" t="str">
            <v>SO</v>
          </cell>
          <cell r="H1162" t="str">
            <v>Provision of Water</v>
          </cell>
        </row>
        <row r="1163">
          <cell r="A1163" t="str">
            <v>1307-2051-DEGD-219-00000-SO</v>
          </cell>
          <cell r="B1163" t="str">
            <v>1307</v>
          </cell>
          <cell r="C1163" t="str">
            <v>2051</v>
          </cell>
          <cell r="D1163" t="str">
            <v>DEGD</v>
          </cell>
          <cell r="E1163" t="str">
            <v>219</v>
          </cell>
          <cell r="F1163" t="str">
            <v>00000</v>
          </cell>
          <cell r="G1163" t="str">
            <v>SO</v>
          </cell>
          <cell r="H1163" t="str">
            <v>Provision of Water</v>
          </cell>
        </row>
        <row r="1164">
          <cell r="A1164" t="str">
            <v>1307-2051-DEGD-220-00000-SO</v>
          </cell>
          <cell r="B1164" t="str">
            <v>1307</v>
          </cell>
          <cell r="C1164" t="str">
            <v>2051</v>
          </cell>
          <cell r="D1164" t="str">
            <v>DEGD</v>
          </cell>
          <cell r="E1164" t="str">
            <v>220</v>
          </cell>
          <cell r="F1164" t="str">
            <v>00000</v>
          </cell>
          <cell r="G1164" t="str">
            <v>SO</v>
          </cell>
          <cell r="H1164" t="str">
            <v>Provision of Water</v>
          </cell>
        </row>
        <row r="1165">
          <cell r="A1165" t="str">
            <v>1307-2051-DEGD-221-00000-SO</v>
          </cell>
          <cell r="B1165" t="str">
            <v>1307</v>
          </cell>
          <cell r="C1165" t="str">
            <v>2051</v>
          </cell>
          <cell r="D1165" t="str">
            <v>DEGD</v>
          </cell>
          <cell r="E1165" t="str">
            <v>221</v>
          </cell>
          <cell r="F1165" t="str">
            <v>00000</v>
          </cell>
          <cell r="G1165" t="str">
            <v>SO</v>
          </cell>
          <cell r="H1165" t="str">
            <v>Provision of Water</v>
          </cell>
        </row>
        <row r="1166">
          <cell r="A1166" t="str">
            <v>1307-2051-DEGD-222-00000-SO</v>
          </cell>
          <cell r="B1166" t="str">
            <v>1307</v>
          </cell>
          <cell r="C1166" t="str">
            <v>2051</v>
          </cell>
          <cell r="D1166" t="str">
            <v>DEGD</v>
          </cell>
          <cell r="E1166" t="str">
            <v>222</v>
          </cell>
          <cell r="F1166" t="str">
            <v>00000</v>
          </cell>
          <cell r="G1166" t="str">
            <v>SO</v>
          </cell>
          <cell r="H1166" t="str">
            <v>Provision of Water</v>
          </cell>
        </row>
        <row r="1167">
          <cell r="A1167" t="str">
            <v>1307-2051-DEGD-223-00000-SO</v>
          </cell>
          <cell r="B1167" t="str">
            <v>1307</v>
          </cell>
          <cell r="C1167" t="str">
            <v>2051</v>
          </cell>
          <cell r="D1167" t="str">
            <v>DEGD</v>
          </cell>
          <cell r="E1167" t="str">
            <v>223</v>
          </cell>
          <cell r="F1167" t="str">
            <v>00000</v>
          </cell>
          <cell r="G1167" t="str">
            <v>SO</v>
          </cell>
          <cell r="H1167" t="str">
            <v>Provision of Water</v>
          </cell>
        </row>
        <row r="1168">
          <cell r="A1168" t="str">
            <v>1307-2141-DHBP-000-00000-SO</v>
          </cell>
          <cell r="B1168" t="str">
            <v>1307</v>
          </cell>
          <cell r="C1168" t="str">
            <v>2141</v>
          </cell>
          <cell r="D1168" t="str">
            <v>DHBP</v>
          </cell>
          <cell r="E1168" t="str">
            <v>000</v>
          </cell>
          <cell r="F1168" t="str">
            <v>00000</v>
          </cell>
          <cell r="G1168" t="str">
            <v>SO</v>
          </cell>
          <cell r="H1168" t="str">
            <v>Provision of Water</v>
          </cell>
        </row>
        <row r="1169">
          <cell r="A1169" t="str">
            <v>1307-2230-DLLD-000-00000-SO</v>
          </cell>
          <cell r="B1169" t="str">
            <v>1307</v>
          </cell>
          <cell r="C1169" t="str">
            <v>2230</v>
          </cell>
          <cell r="D1169" t="str">
            <v>DLLD</v>
          </cell>
          <cell r="E1169" t="str">
            <v>000</v>
          </cell>
          <cell r="F1169" t="str">
            <v>00000</v>
          </cell>
          <cell r="G1169" t="str">
            <v>SO</v>
          </cell>
          <cell r="H1169" t="str">
            <v>Provision of Water</v>
          </cell>
        </row>
        <row r="1170">
          <cell r="A1170" t="str">
            <v>1307-2375-DEFP-000-00000-SO</v>
          </cell>
          <cell r="B1170" t="str">
            <v>1307</v>
          </cell>
          <cell r="C1170" t="str">
            <v>2375</v>
          </cell>
          <cell r="D1170" t="str">
            <v>DEFP</v>
          </cell>
          <cell r="E1170" t="str">
            <v>000</v>
          </cell>
          <cell r="F1170" t="str">
            <v>00000</v>
          </cell>
          <cell r="G1170" t="str">
            <v>SO</v>
          </cell>
          <cell r="H1170" t="str">
            <v>Provision of Water</v>
          </cell>
        </row>
        <row r="1171">
          <cell r="A1171" t="str">
            <v>1307-2460-DIIP-000-00000-SO</v>
          </cell>
          <cell r="B1171" t="str">
            <v>1307</v>
          </cell>
          <cell r="C1171" t="str">
            <v>2460</v>
          </cell>
          <cell r="D1171" t="str">
            <v>DIIP</v>
          </cell>
          <cell r="E1171" t="str">
            <v>000</v>
          </cell>
          <cell r="F1171" t="str">
            <v>00000</v>
          </cell>
          <cell r="G1171" t="str">
            <v>SO</v>
          </cell>
          <cell r="H1171" t="str">
            <v>Provision of Water</v>
          </cell>
        </row>
        <row r="1172">
          <cell r="A1172" t="str">
            <v>1307-2574-EGUP-000-00000-SO</v>
          </cell>
          <cell r="B1172" t="str">
            <v>1307</v>
          </cell>
          <cell r="C1172" t="str">
            <v>2574</v>
          </cell>
          <cell r="D1172" t="str">
            <v>EGUP</v>
          </cell>
          <cell r="E1172" t="str">
            <v>000</v>
          </cell>
          <cell r="F1172" t="str">
            <v>00000</v>
          </cell>
          <cell r="G1172" t="str">
            <v>SO</v>
          </cell>
          <cell r="H1172" t="str">
            <v>Provision of Water</v>
          </cell>
        </row>
        <row r="1173">
          <cell r="A1173" t="str">
            <v>1308-1290-0000-000-00000-SO</v>
          </cell>
          <cell r="B1173" t="str">
            <v>1308</v>
          </cell>
          <cell r="C1173" t="str">
            <v>1290</v>
          </cell>
          <cell r="D1173" t="str">
            <v>0000</v>
          </cell>
          <cell r="E1173" t="str">
            <v>000</v>
          </cell>
          <cell r="F1173" t="str">
            <v>00000</v>
          </cell>
          <cell r="G1173" t="str">
            <v>SO</v>
          </cell>
          <cell r="H1173" t="str">
            <v>Cleaning Materials</v>
          </cell>
        </row>
        <row r="1174">
          <cell r="A1174" t="str">
            <v>1308-2051-DEGD-000-00000-SO</v>
          </cell>
          <cell r="B1174" t="str">
            <v>1308</v>
          </cell>
          <cell r="C1174" t="str">
            <v>2051</v>
          </cell>
          <cell r="D1174" t="str">
            <v>DEGD</v>
          </cell>
          <cell r="E1174" t="str">
            <v>000</v>
          </cell>
          <cell r="F1174" t="str">
            <v>00000</v>
          </cell>
          <cell r="G1174" t="str">
            <v>SO</v>
          </cell>
          <cell r="H1174" t="str">
            <v>Cleaning Materials</v>
          </cell>
        </row>
        <row r="1175">
          <cell r="A1175" t="str">
            <v>1308-2051-DEGD-201-00000-SO</v>
          </cell>
          <cell r="B1175" t="str">
            <v>1308</v>
          </cell>
          <cell r="C1175" t="str">
            <v>2051</v>
          </cell>
          <cell r="D1175" t="str">
            <v>DEGD</v>
          </cell>
          <cell r="E1175" t="str">
            <v>201</v>
          </cell>
          <cell r="F1175" t="str">
            <v>00000</v>
          </cell>
          <cell r="G1175" t="str">
            <v>SO</v>
          </cell>
          <cell r="H1175" t="str">
            <v>Cleaning Materials</v>
          </cell>
        </row>
        <row r="1176">
          <cell r="A1176" t="str">
            <v>1308-2051-DEGD-202-00000-SO</v>
          </cell>
          <cell r="B1176" t="str">
            <v>1308</v>
          </cell>
          <cell r="C1176" t="str">
            <v>2051</v>
          </cell>
          <cell r="D1176" t="str">
            <v>DEGD</v>
          </cell>
          <cell r="E1176" t="str">
            <v>202</v>
          </cell>
          <cell r="F1176" t="str">
            <v>00000</v>
          </cell>
          <cell r="G1176" t="str">
            <v>SO</v>
          </cell>
          <cell r="H1176" t="str">
            <v>Cleaning Materials</v>
          </cell>
        </row>
        <row r="1177">
          <cell r="A1177" t="str">
            <v>1308-2051-DEGD-203-00000-SO</v>
          </cell>
          <cell r="B1177" t="str">
            <v>1308</v>
          </cell>
          <cell r="C1177" t="str">
            <v>2051</v>
          </cell>
          <cell r="D1177" t="str">
            <v>DEGD</v>
          </cell>
          <cell r="E1177" t="str">
            <v>203</v>
          </cell>
          <cell r="F1177" t="str">
            <v>00000</v>
          </cell>
          <cell r="G1177" t="str">
            <v>SO</v>
          </cell>
          <cell r="H1177" t="str">
            <v>Cleaning Materials</v>
          </cell>
        </row>
        <row r="1178">
          <cell r="A1178" t="str">
            <v>1308-2051-DEGD-204-00000-SO</v>
          </cell>
          <cell r="B1178" t="str">
            <v>1308</v>
          </cell>
          <cell r="C1178" t="str">
            <v>2051</v>
          </cell>
          <cell r="D1178" t="str">
            <v>DEGD</v>
          </cell>
          <cell r="E1178" t="str">
            <v>204</v>
          </cell>
          <cell r="F1178" t="str">
            <v>00000</v>
          </cell>
          <cell r="G1178" t="str">
            <v>SO</v>
          </cell>
          <cell r="H1178" t="str">
            <v>Cleaning Materials</v>
          </cell>
        </row>
        <row r="1179">
          <cell r="A1179" t="str">
            <v>1308-2051-DEGD-205-00000-SO</v>
          </cell>
          <cell r="B1179" t="str">
            <v>1308</v>
          </cell>
          <cell r="C1179" t="str">
            <v>2051</v>
          </cell>
          <cell r="D1179" t="str">
            <v>DEGD</v>
          </cell>
          <cell r="E1179" t="str">
            <v>205</v>
          </cell>
          <cell r="F1179" t="str">
            <v>00000</v>
          </cell>
          <cell r="G1179" t="str">
            <v>SO</v>
          </cell>
          <cell r="H1179" t="str">
            <v>Cleaning Materials</v>
          </cell>
        </row>
        <row r="1180">
          <cell r="A1180" t="str">
            <v>1308-2051-DEGD-206-00000-SO</v>
          </cell>
          <cell r="B1180" t="str">
            <v>1308</v>
          </cell>
          <cell r="C1180" t="str">
            <v>2051</v>
          </cell>
          <cell r="D1180" t="str">
            <v>DEGD</v>
          </cell>
          <cell r="E1180" t="str">
            <v>206</v>
          </cell>
          <cell r="F1180" t="str">
            <v>00000</v>
          </cell>
          <cell r="G1180" t="str">
            <v>SO</v>
          </cell>
          <cell r="H1180" t="str">
            <v>Cleaning Materials</v>
          </cell>
        </row>
        <row r="1181">
          <cell r="A1181" t="str">
            <v>1308-2051-DEGD-207-00000-SO</v>
          </cell>
          <cell r="B1181" t="str">
            <v>1308</v>
          </cell>
          <cell r="C1181" t="str">
            <v>2051</v>
          </cell>
          <cell r="D1181" t="str">
            <v>DEGD</v>
          </cell>
          <cell r="E1181" t="str">
            <v>207</v>
          </cell>
          <cell r="F1181" t="str">
            <v>00000</v>
          </cell>
          <cell r="G1181" t="str">
            <v>SO</v>
          </cell>
          <cell r="H1181" t="str">
            <v>Cleaning Materials</v>
          </cell>
        </row>
        <row r="1182">
          <cell r="A1182" t="str">
            <v>1308-2051-DEGD-208-00000-SO</v>
          </cell>
          <cell r="B1182" t="str">
            <v>1308</v>
          </cell>
          <cell r="C1182" t="str">
            <v>2051</v>
          </cell>
          <cell r="D1182" t="str">
            <v>DEGD</v>
          </cell>
          <cell r="E1182" t="str">
            <v>208</v>
          </cell>
          <cell r="F1182" t="str">
            <v>00000</v>
          </cell>
          <cell r="G1182" t="str">
            <v>SO</v>
          </cell>
          <cell r="H1182" t="str">
            <v>Cleaning Materials</v>
          </cell>
        </row>
        <row r="1183">
          <cell r="A1183" t="str">
            <v>1308-2051-DEGD-209-00000-SO</v>
          </cell>
          <cell r="B1183" t="str">
            <v>1308</v>
          </cell>
          <cell r="C1183" t="str">
            <v>2051</v>
          </cell>
          <cell r="D1183" t="str">
            <v>DEGD</v>
          </cell>
          <cell r="E1183" t="str">
            <v>209</v>
          </cell>
          <cell r="F1183" t="str">
            <v>00000</v>
          </cell>
          <cell r="G1183" t="str">
            <v>SO</v>
          </cell>
          <cell r="H1183" t="str">
            <v>Cleaning Materials</v>
          </cell>
        </row>
        <row r="1184">
          <cell r="A1184" t="str">
            <v>1308-2051-DEGD-210-00000-SO</v>
          </cell>
          <cell r="B1184" t="str">
            <v>1308</v>
          </cell>
          <cell r="C1184" t="str">
            <v>2051</v>
          </cell>
          <cell r="D1184" t="str">
            <v>DEGD</v>
          </cell>
          <cell r="E1184" t="str">
            <v>210</v>
          </cell>
          <cell r="F1184" t="str">
            <v>00000</v>
          </cell>
          <cell r="G1184" t="str">
            <v>SO</v>
          </cell>
          <cell r="H1184" t="str">
            <v>Cleaning Materials</v>
          </cell>
        </row>
        <row r="1185">
          <cell r="A1185" t="str">
            <v>1308-2051-DEGD-211-00000-SO</v>
          </cell>
          <cell r="B1185" t="str">
            <v>1308</v>
          </cell>
          <cell r="C1185" t="str">
            <v>2051</v>
          </cell>
          <cell r="D1185" t="str">
            <v>DEGD</v>
          </cell>
          <cell r="E1185" t="str">
            <v>211</v>
          </cell>
          <cell r="F1185" t="str">
            <v>00000</v>
          </cell>
          <cell r="G1185" t="str">
            <v>SO</v>
          </cell>
          <cell r="H1185" t="str">
            <v>Cleaning Materials</v>
          </cell>
        </row>
        <row r="1186">
          <cell r="A1186" t="str">
            <v>1308-2051-DEGD-212-00000-SO</v>
          </cell>
          <cell r="B1186" t="str">
            <v>1308</v>
          </cell>
          <cell r="C1186" t="str">
            <v>2051</v>
          </cell>
          <cell r="D1186" t="str">
            <v>DEGD</v>
          </cell>
          <cell r="E1186" t="str">
            <v>212</v>
          </cell>
          <cell r="F1186" t="str">
            <v>00000</v>
          </cell>
          <cell r="G1186" t="str">
            <v>SO</v>
          </cell>
          <cell r="H1186" t="str">
            <v>Cleaning Materials</v>
          </cell>
        </row>
        <row r="1187">
          <cell r="A1187" t="str">
            <v>1308-2051-DEGD-213-00000-SO</v>
          </cell>
          <cell r="B1187" t="str">
            <v>1308</v>
          </cell>
          <cell r="C1187" t="str">
            <v>2051</v>
          </cell>
          <cell r="D1187" t="str">
            <v>DEGD</v>
          </cell>
          <cell r="E1187" t="str">
            <v>213</v>
          </cell>
          <cell r="F1187" t="str">
            <v>00000</v>
          </cell>
          <cell r="G1187" t="str">
            <v>SO</v>
          </cell>
          <cell r="H1187" t="str">
            <v>Cleaning Materials</v>
          </cell>
        </row>
        <row r="1188">
          <cell r="A1188" t="str">
            <v>1308-2051-DEGD-214-00000-SO</v>
          </cell>
          <cell r="B1188" t="str">
            <v>1308</v>
          </cell>
          <cell r="C1188" t="str">
            <v>2051</v>
          </cell>
          <cell r="D1188" t="str">
            <v>DEGD</v>
          </cell>
          <cell r="E1188" t="str">
            <v>214</v>
          </cell>
          <cell r="F1188" t="str">
            <v>00000</v>
          </cell>
          <cell r="G1188" t="str">
            <v>SO</v>
          </cell>
          <cell r="H1188" t="str">
            <v>Cleaning Materials</v>
          </cell>
        </row>
        <row r="1189">
          <cell r="A1189" t="str">
            <v>1308-2051-DEGD-215-00000-SO</v>
          </cell>
          <cell r="B1189" t="str">
            <v>1308</v>
          </cell>
          <cell r="C1189" t="str">
            <v>2051</v>
          </cell>
          <cell r="D1189" t="str">
            <v>DEGD</v>
          </cell>
          <cell r="E1189" t="str">
            <v>215</v>
          </cell>
          <cell r="F1189" t="str">
            <v>00000</v>
          </cell>
          <cell r="G1189" t="str">
            <v>SO</v>
          </cell>
          <cell r="H1189" t="str">
            <v>Cleaning Materials</v>
          </cell>
        </row>
        <row r="1190">
          <cell r="A1190" t="str">
            <v>1308-2051-DEGD-216-00000-SO</v>
          </cell>
          <cell r="B1190" t="str">
            <v>1308</v>
          </cell>
          <cell r="C1190" t="str">
            <v>2051</v>
          </cell>
          <cell r="D1190" t="str">
            <v>DEGD</v>
          </cell>
          <cell r="E1190" t="str">
            <v>216</v>
          </cell>
          <cell r="F1190" t="str">
            <v>00000</v>
          </cell>
          <cell r="G1190" t="str">
            <v>SO</v>
          </cell>
          <cell r="H1190" t="str">
            <v>Cleaning Materials</v>
          </cell>
        </row>
        <row r="1191">
          <cell r="A1191" t="str">
            <v>1308-2051-DEGD-217-00000-SO</v>
          </cell>
          <cell r="B1191" t="str">
            <v>1308</v>
          </cell>
          <cell r="C1191" t="str">
            <v>2051</v>
          </cell>
          <cell r="D1191" t="str">
            <v>DEGD</v>
          </cell>
          <cell r="E1191" t="str">
            <v>217</v>
          </cell>
          <cell r="F1191" t="str">
            <v>00000</v>
          </cell>
          <cell r="G1191" t="str">
            <v>SO</v>
          </cell>
          <cell r="H1191" t="str">
            <v>Cleaning Materials</v>
          </cell>
        </row>
        <row r="1192">
          <cell r="A1192" t="str">
            <v>1308-2051-DEGD-218-00000-SO</v>
          </cell>
          <cell r="B1192" t="str">
            <v>1308</v>
          </cell>
          <cell r="C1192" t="str">
            <v>2051</v>
          </cell>
          <cell r="D1192" t="str">
            <v>DEGD</v>
          </cell>
          <cell r="E1192" t="str">
            <v>218</v>
          </cell>
          <cell r="F1192" t="str">
            <v>00000</v>
          </cell>
          <cell r="G1192" t="str">
            <v>SO</v>
          </cell>
          <cell r="H1192" t="str">
            <v>Cleaning Materials</v>
          </cell>
        </row>
        <row r="1193">
          <cell r="A1193" t="str">
            <v>1308-2051-DEGD-219-00000-SO</v>
          </cell>
          <cell r="B1193" t="str">
            <v>1308</v>
          </cell>
          <cell r="C1193" t="str">
            <v>2051</v>
          </cell>
          <cell r="D1193" t="str">
            <v>DEGD</v>
          </cell>
          <cell r="E1193" t="str">
            <v>219</v>
          </cell>
          <cell r="F1193" t="str">
            <v>00000</v>
          </cell>
          <cell r="G1193" t="str">
            <v>SO</v>
          </cell>
          <cell r="H1193" t="str">
            <v>Cleaning Materials</v>
          </cell>
        </row>
        <row r="1194">
          <cell r="A1194" t="str">
            <v>1308-2051-DEGD-220-00000-SO</v>
          </cell>
          <cell r="B1194" t="str">
            <v>1308</v>
          </cell>
          <cell r="C1194" t="str">
            <v>2051</v>
          </cell>
          <cell r="D1194" t="str">
            <v>DEGD</v>
          </cell>
          <cell r="E1194" t="str">
            <v>220</v>
          </cell>
          <cell r="F1194" t="str">
            <v>00000</v>
          </cell>
          <cell r="G1194" t="str">
            <v>SO</v>
          </cell>
          <cell r="H1194" t="str">
            <v>Cleaning Materials</v>
          </cell>
        </row>
        <row r="1195">
          <cell r="A1195" t="str">
            <v>1308-2051-DEGD-221-00000-SO</v>
          </cell>
          <cell r="B1195" t="str">
            <v>1308</v>
          </cell>
          <cell r="C1195" t="str">
            <v>2051</v>
          </cell>
          <cell r="D1195" t="str">
            <v>DEGD</v>
          </cell>
          <cell r="E1195" t="str">
            <v>221</v>
          </cell>
          <cell r="F1195" t="str">
            <v>00000</v>
          </cell>
          <cell r="G1195" t="str">
            <v>SO</v>
          </cell>
          <cell r="H1195" t="str">
            <v>Cleaning Materials</v>
          </cell>
        </row>
        <row r="1196">
          <cell r="A1196" t="str">
            <v>1308-2051-DEGD-222-00000-SO</v>
          </cell>
          <cell r="B1196" t="str">
            <v>1308</v>
          </cell>
          <cell r="C1196" t="str">
            <v>2051</v>
          </cell>
          <cell r="D1196" t="str">
            <v>DEGD</v>
          </cell>
          <cell r="E1196" t="str">
            <v>222</v>
          </cell>
          <cell r="F1196" t="str">
            <v>00000</v>
          </cell>
          <cell r="G1196" t="str">
            <v>SO</v>
          </cell>
          <cell r="H1196" t="str">
            <v>Cleaning Materials</v>
          </cell>
        </row>
        <row r="1197">
          <cell r="A1197" t="str">
            <v>1308-2051-DEGD-223-00000-SO</v>
          </cell>
          <cell r="B1197" t="str">
            <v>1308</v>
          </cell>
          <cell r="C1197" t="str">
            <v>2051</v>
          </cell>
          <cell r="D1197" t="str">
            <v>DEGD</v>
          </cell>
          <cell r="E1197" t="str">
            <v>223</v>
          </cell>
          <cell r="F1197" t="str">
            <v>00000</v>
          </cell>
          <cell r="G1197" t="str">
            <v>SO</v>
          </cell>
          <cell r="H1197" t="str">
            <v>Cleaning Materials</v>
          </cell>
        </row>
        <row r="1198">
          <cell r="A1198" t="str">
            <v>1308-2141-DHBP-000-00000-SO</v>
          </cell>
          <cell r="B1198" t="str">
            <v>1308</v>
          </cell>
          <cell r="C1198" t="str">
            <v>2141</v>
          </cell>
          <cell r="D1198" t="str">
            <v>DHBP</v>
          </cell>
          <cell r="E1198" t="str">
            <v>000</v>
          </cell>
          <cell r="F1198" t="str">
            <v>00000</v>
          </cell>
          <cell r="G1198" t="str">
            <v>SO</v>
          </cell>
          <cell r="H1198" t="str">
            <v>Cleaning Materials</v>
          </cell>
        </row>
        <row r="1199">
          <cell r="A1199" t="str">
            <v>1308-2230-DLLD-000-00000-SO</v>
          </cell>
          <cell r="B1199" t="str">
            <v>1308</v>
          </cell>
          <cell r="C1199" t="str">
            <v>2230</v>
          </cell>
          <cell r="D1199" t="str">
            <v>DLLD</v>
          </cell>
          <cell r="E1199" t="str">
            <v>000</v>
          </cell>
          <cell r="F1199" t="str">
            <v>00000</v>
          </cell>
          <cell r="G1199" t="str">
            <v>SO</v>
          </cell>
          <cell r="H1199" t="str">
            <v>Cleaning Materials</v>
          </cell>
        </row>
        <row r="1200">
          <cell r="A1200" t="str">
            <v>1308-2375-DEFP-000-00000-SO</v>
          </cell>
          <cell r="B1200" t="str">
            <v>1308</v>
          </cell>
          <cell r="C1200" t="str">
            <v>2375</v>
          </cell>
          <cell r="D1200" t="str">
            <v>DEFP</v>
          </cell>
          <cell r="E1200" t="str">
            <v>000</v>
          </cell>
          <cell r="F1200" t="str">
            <v>00000</v>
          </cell>
          <cell r="G1200" t="str">
            <v>SO</v>
          </cell>
          <cell r="H1200" t="str">
            <v>Cleaning Materials</v>
          </cell>
        </row>
        <row r="1201">
          <cell r="A1201" t="str">
            <v>1308-2460-DIIP-000-00000-SO</v>
          </cell>
          <cell r="B1201" t="str">
            <v>1308</v>
          </cell>
          <cell r="C1201" t="str">
            <v>2460</v>
          </cell>
          <cell r="D1201" t="str">
            <v>DIIP</v>
          </cell>
          <cell r="E1201" t="str">
            <v>000</v>
          </cell>
          <cell r="F1201" t="str">
            <v>00000</v>
          </cell>
          <cell r="G1201" t="str">
            <v>SO</v>
          </cell>
          <cell r="H1201" t="str">
            <v>Cleaning Materials</v>
          </cell>
        </row>
        <row r="1202">
          <cell r="A1202" t="str">
            <v>1308-2574-EGUP-000-00000-SO</v>
          </cell>
          <cell r="B1202" t="str">
            <v>1308</v>
          </cell>
          <cell r="C1202" t="str">
            <v>2574</v>
          </cell>
          <cell r="D1202" t="str">
            <v>EGUP</v>
          </cell>
          <cell r="E1202" t="str">
            <v>000</v>
          </cell>
          <cell r="F1202" t="str">
            <v>00000</v>
          </cell>
          <cell r="G1202" t="str">
            <v>SO</v>
          </cell>
          <cell r="H1202" t="str">
            <v>Cleaning Materials</v>
          </cell>
        </row>
        <row r="1203">
          <cell r="A1203" t="str">
            <v>1309-1290-0000-000-00000-SO</v>
          </cell>
          <cell r="B1203" t="str">
            <v>1309</v>
          </cell>
          <cell r="C1203" t="str">
            <v>1290</v>
          </cell>
          <cell r="D1203" t="str">
            <v>0000</v>
          </cell>
          <cell r="E1203" t="str">
            <v>000</v>
          </cell>
          <cell r="F1203" t="str">
            <v>00000</v>
          </cell>
          <cell r="G1203" t="str">
            <v>SO</v>
          </cell>
          <cell r="H1203" t="str">
            <v>Support to Women Groups (IGA)</v>
          </cell>
        </row>
        <row r="1204">
          <cell r="A1204" t="str">
            <v>1309-2051-DEGD-000-00000-SO</v>
          </cell>
          <cell r="B1204" t="str">
            <v>1309</v>
          </cell>
          <cell r="C1204" t="str">
            <v>2051</v>
          </cell>
          <cell r="D1204" t="str">
            <v>DEGD</v>
          </cell>
          <cell r="E1204" t="str">
            <v>000</v>
          </cell>
          <cell r="F1204" t="str">
            <v>00000</v>
          </cell>
          <cell r="G1204" t="str">
            <v>SO</v>
          </cell>
          <cell r="H1204" t="str">
            <v>Support to Women Groups (IGA)</v>
          </cell>
        </row>
        <row r="1205">
          <cell r="A1205" t="str">
            <v>1309-2141-DHBP-000-00000-SO</v>
          </cell>
          <cell r="B1205" t="str">
            <v>1309</v>
          </cell>
          <cell r="C1205" t="str">
            <v>2141</v>
          </cell>
          <cell r="D1205" t="str">
            <v>DHBP</v>
          </cell>
          <cell r="E1205" t="str">
            <v>000</v>
          </cell>
          <cell r="F1205" t="str">
            <v>00000</v>
          </cell>
          <cell r="G1205" t="str">
            <v>SO</v>
          </cell>
          <cell r="H1205" t="str">
            <v>Support to Women Groups (IGA)</v>
          </cell>
        </row>
        <row r="1206">
          <cell r="A1206" t="str">
            <v>1309-2230-DLLD-000-00000-SO</v>
          </cell>
          <cell r="B1206" t="str">
            <v>1309</v>
          </cell>
          <cell r="C1206" t="str">
            <v>2230</v>
          </cell>
          <cell r="D1206" t="str">
            <v>DLLD</v>
          </cell>
          <cell r="E1206" t="str">
            <v>000</v>
          </cell>
          <cell r="F1206" t="str">
            <v>00000</v>
          </cell>
          <cell r="G1206" t="str">
            <v>SO</v>
          </cell>
          <cell r="H1206" t="str">
            <v>Support to Women Groups (IGA)</v>
          </cell>
        </row>
        <row r="1207">
          <cell r="A1207" t="str">
            <v>1309-2375-DEFP-000-00000-SO</v>
          </cell>
          <cell r="B1207" t="str">
            <v>1309</v>
          </cell>
          <cell r="C1207" t="str">
            <v>2375</v>
          </cell>
          <cell r="D1207" t="str">
            <v>DEFP</v>
          </cell>
          <cell r="E1207" t="str">
            <v>000</v>
          </cell>
          <cell r="F1207" t="str">
            <v>00000</v>
          </cell>
          <cell r="G1207" t="str">
            <v>SO</v>
          </cell>
          <cell r="H1207" t="str">
            <v>Support to Women Groups (IGA)</v>
          </cell>
        </row>
        <row r="1208">
          <cell r="A1208" t="str">
            <v>1309-2460-DIIP-000-00000-SO</v>
          </cell>
          <cell r="B1208" t="str">
            <v>1309</v>
          </cell>
          <cell r="C1208" t="str">
            <v>2460</v>
          </cell>
          <cell r="D1208" t="str">
            <v>DIIP</v>
          </cell>
          <cell r="E1208" t="str">
            <v>000</v>
          </cell>
          <cell r="F1208" t="str">
            <v>00000</v>
          </cell>
          <cell r="G1208" t="str">
            <v>SO</v>
          </cell>
          <cell r="H1208" t="str">
            <v>Support to Women Groups (IGA)</v>
          </cell>
        </row>
        <row r="1209">
          <cell r="A1209" t="str">
            <v>1309-2574-EGUP-000-00000-SO</v>
          </cell>
          <cell r="B1209" t="str">
            <v>1309</v>
          </cell>
          <cell r="C1209" t="str">
            <v>2574</v>
          </cell>
          <cell r="D1209" t="str">
            <v>EGUP</v>
          </cell>
          <cell r="E1209" t="str">
            <v>000</v>
          </cell>
          <cell r="F1209" t="str">
            <v>00000</v>
          </cell>
          <cell r="G1209" t="str">
            <v>SO</v>
          </cell>
          <cell r="H1209" t="str">
            <v>Support to Women Groups (IGA)</v>
          </cell>
        </row>
        <row r="1210">
          <cell r="A1210" t="str">
            <v>1310-1290-0000-000-00000-SO</v>
          </cell>
          <cell r="B1210" t="str">
            <v>1310</v>
          </cell>
          <cell r="C1210" t="str">
            <v>1290</v>
          </cell>
          <cell r="D1210" t="str">
            <v>0000</v>
          </cell>
          <cell r="E1210" t="str">
            <v>000</v>
          </cell>
          <cell r="F1210" t="str">
            <v>00000</v>
          </cell>
          <cell r="G1210" t="str">
            <v>SO</v>
          </cell>
          <cell r="H1210" t="str">
            <v>Fishing Gear</v>
          </cell>
        </row>
        <row r="1211">
          <cell r="A1211" t="str">
            <v>1310-2051-DEGD-000-00000-SO</v>
          </cell>
          <cell r="B1211" t="str">
            <v>1310</v>
          </cell>
          <cell r="C1211" t="str">
            <v>2051</v>
          </cell>
          <cell r="D1211" t="str">
            <v>DEGD</v>
          </cell>
          <cell r="E1211" t="str">
            <v>000</v>
          </cell>
          <cell r="F1211" t="str">
            <v>00000</v>
          </cell>
          <cell r="G1211" t="str">
            <v>SO</v>
          </cell>
          <cell r="H1211" t="str">
            <v>Fishing Gear</v>
          </cell>
        </row>
        <row r="1212">
          <cell r="A1212" t="str">
            <v>1310-2141-DHBP-000-00000-SO</v>
          </cell>
          <cell r="B1212" t="str">
            <v>1310</v>
          </cell>
          <cell r="C1212" t="str">
            <v>2141</v>
          </cell>
          <cell r="D1212" t="str">
            <v>DHBP</v>
          </cell>
          <cell r="E1212" t="str">
            <v>000</v>
          </cell>
          <cell r="F1212" t="str">
            <v>00000</v>
          </cell>
          <cell r="G1212" t="str">
            <v>SO</v>
          </cell>
          <cell r="H1212" t="str">
            <v>Fishing Gear</v>
          </cell>
        </row>
        <row r="1213">
          <cell r="A1213" t="str">
            <v>1310-2230-DLLD-000-00000-SO</v>
          </cell>
          <cell r="B1213" t="str">
            <v>1310</v>
          </cell>
          <cell r="C1213" t="str">
            <v>2230</v>
          </cell>
          <cell r="D1213" t="str">
            <v>DLLD</v>
          </cell>
          <cell r="E1213" t="str">
            <v>000</v>
          </cell>
          <cell r="F1213" t="str">
            <v>00000</v>
          </cell>
          <cell r="G1213" t="str">
            <v>SO</v>
          </cell>
          <cell r="H1213" t="str">
            <v>Fishing Gear</v>
          </cell>
        </row>
        <row r="1214">
          <cell r="A1214" t="str">
            <v>1310-2375-DEFP-000-00000-SO</v>
          </cell>
          <cell r="B1214" t="str">
            <v>1310</v>
          </cell>
          <cell r="C1214" t="str">
            <v>2375</v>
          </cell>
          <cell r="D1214" t="str">
            <v>DEFP</v>
          </cell>
          <cell r="E1214" t="str">
            <v>000</v>
          </cell>
          <cell r="F1214" t="str">
            <v>00000</v>
          </cell>
          <cell r="G1214" t="str">
            <v>SO</v>
          </cell>
          <cell r="H1214" t="str">
            <v>Fishing Gear</v>
          </cell>
        </row>
        <row r="1215">
          <cell r="A1215" t="str">
            <v>1310-2460-DIIP-000-00000-SO</v>
          </cell>
          <cell r="B1215" t="str">
            <v>1310</v>
          </cell>
          <cell r="C1215" t="str">
            <v>2460</v>
          </cell>
          <cell r="D1215" t="str">
            <v>DIIP</v>
          </cell>
          <cell r="E1215" t="str">
            <v>000</v>
          </cell>
          <cell r="F1215" t="str">
            <v>00000</v>
          </cell>
          <cell r="G1215" t="str">
            <v>SO</v>
          </cell>
          <cell r="H1215" t="str">
            <v>Fishing Gear</v>
          </cell>
        </row>
        <row r="1216">
          <cell r="A1216" t="str">
            <v>1310-2574-EGUP-000-00000-SO</v>
          </cell>
          <cell r="B1216" t="str">
            <v>1310</v>
          </cell>
          <cell r="C1216" t="str">
            <v>2574</v>
          </cell>
          <cell r="D1216" t="str">
            <v>EGUP</v>
          </cell>
          <cell r="E1216" t="str">
            <v>000</v>
          </cell>
          <cell r="F1216" t="str">
            <v>00000</v>
          </cell>
          <cell r="G1216" t="str">
            <v>SO</v>
          </cell>
          <cell r="H1216" t="str">
            <v>Fishing Gear</v>
          </cell>
        </row>
        <row r="1217">
          <cell r="A1217" t="str">
            <v>1311-1290-0000-000-00000-SO</v>
          </cell>
          <cell r="B1217" t="str">
            <v>1311</v>
          </cell>
          <cell r="C1217" t="str">
            <v>1290</v>
          </cell>
          <cell r="D1217" t="str">
            <v>0000</v>
          </cell>
          <cell r="E1217" t="str">
            <v>000</v>
          </cell>
          <cell r="F1217" t="str">
            <v>00000</v>
          </cell>
          <cell r="G1217" t="str">
            <v>SO</v>
          </cell>
          <cell r="H1217" t="str">
            <v>Beekeeping Haps</v>
          </cell>
        </row>
        <row r="1218">
          <cell r="A1218" t="str">
            <v>1311-2051-DEGD-000-00000-SO</v>
          </cell>
          <cell r="B1218" t="str">
            <v>1311</v>
          </cell>
          <cell r="C1218" t="str">
            <v>2051</v>
          </cell>
          <cell r="D1218" t="str">
            <v>DEGD</v>
          </cell>
          <cell r="E1218" t="str">
            <v>000</v>
          </cell>
          <cell r="F1218" t="str">
            <v>00000</v>
          </cell>
          <cell r="G1218" t="str">
            <v>SO</v>
          </cell>
          <cell r="H1218" t="str">
            <v>Beekeeping Haps</v>
          </cell>
        </row>
        <row r="1219">
          <cell r="A1219" t="str">
            <v>1311-2141-DHBP-000-00000-SO</v>
          </cell>
          <cell r="B1219" t="str">
            <v>1311</v>
          </cell>
          <cell r="C1219" t="str">
            <v>2141</v>
          </cell>
          <cell r="D1219" t="str">
            <v>DHBP</v>
          </cell>
          <cell r="E1219" t="str">
            <v>000</v>
          </cell>
          <cell r="F1219" t="str">
            <v>00000</v>
          </cell>
          <cell r="G1219" t="str">
            <v>SO</v>
          </cell>
          <cell r="H1219" t="str">
            <v>Beekeeping Haps</v>
          </cell>
        </row>
        <row r="1220">
          <cell r="A1220" t="str">
            <v>1311-2230-DLLD-000-00000-SO</v>
          </cell>
          <cell r="B1220" t="str">
            <v>1311</v>
          </cell>
          <cell r="C1220" t="str">
            <v>2230</v>
          </cell>
          <cell r="D1220" t="str">
            <v>DLLD</v>
          </cell>
          <cell r="E1220" t="str">
            <v>000</v>
          </cell>
          <cell r="F1220" t="str">
            <v>00000</v>
          </cell>
          <cell r="G1220" t="str">
            <v>SO</v>
          </cell>
          <cell r="H1220" t="str">
            <v>Beekeeping Haps</v>
          </cell>
        </row>
        <row r="1221">
          <cell r="A1221" t="str">
            <v>1311-2375-DEFP-000-00000-SO</v>
          </cell>
          <cell r="B1221" t="str">
            <v>1311</v>
          </cell>
          <cell r="C1221" t="str">
            <v>2375</v>
          </cell>
          <cell r="D1221" t="str">
            <v>DEFP</v>
          </cell>
          <cell r="E1221" t="str">
            <v>000</v>
          </cell>
          <cell r="F1221" t="str">
            <v>00000</v>
          </cell>
          <cell r="G1221" t="str">
            <v>SO</v>
          </cell>
          <cell r="H1221" t="str">
            <v>Beekeeping Haps</v>
          </cell>
        </row>
        <row r="1222">
          <cell r="A1222" t="str">
            <v>1311-2460-DIIP-000-00000-SO</v>
          </cell>
          <cell r="B1222" t="str">
            <v>1311</v>
          </cell>
          <cell r="C1222" t="str">
            <v>2460</v>
          </cell>
          <cell r="D1222" t="str">
            <v>DIIP</v>
          </cell>
          <cell r="E1222" t="str">
            <v>000</v>
          </cell>
          <cell r="F1222" t="str">
            <v>00000</v>
          </cell>
          <cell r="G1222" t="str">
            <v>SO</v>
          </cell>
          <cell r="H1222" t="str">
            <v>Beekeeping Haps</v>
          </cell>
        </row>
        <row r="1223">
          <cell r="A1223" t="str">
            <v>1311-2574-EGUP-000-00000-SO</v>
          </cell>
          <cell r="B1223" t="str">
            <v>1311</v>
          </cell>
          <cell r="C1223" t="str">
            <v>2574</v>
          </cell>
          <cell r="D1223" t="str">
            <v>EGUP</v>
          </cell>
          <cell r="E1223" t="str">
            <v>000</v>
          </cell>
          <cell r="F1223" t="str">
            <v>00000</v>
          </cell>
          <cell r="G1223" t="str">
            <v>SO</v>
          </cell>
          <cell r="H1223" t="str">
            <v>Beekeeping Haps</v>
          </cell>
        </row>
        <row r="1224">
          <cell r="A1224" t="str">
            <v>1312-1290-0000-000-00000-SO</v>
          </cell>
          <cell r="B1224" t="str">
            <v>1312</v>
          </cell>
          <cell r="C1224" t="str">
            <v>1290</v>
          </cell>
          <cell r="D1224" t="str">
            <v>0000</v>
          </cell>
          <cell r="E1224" t="str">
            <v>000</v>
          </cell>
          <cell r="F1224" t="str">
            <v>00000</v>
          </cell>
          <cell r="G1224" t="str">
            <v>SO</v>
          </cell>
          <cell r="H1224" t="str">
            <v>Borehole Infrastructure Rehabilitation</v>
          </cell>
        </row>
        <row r="1225">
          <cell r="A1225" t="str">
            <v>1312-2051-DEGD-000-00000-SO</v>
          </cell>
          <cell r="B1225" t="str">
            <v>1312</v>
          </cell>
          <cell r="C1225" t="str">
            <v>2051</v>
          </cell>
          <cell r="D1225" t="str">
            <v>DEGD</v>
          </cell>
          <cell r="E1225" t="str">
            <v>000</v>
          </cell>
          <cell r="F1225" t="str">
            <v>00000</v>
          </cell>
          <cell r="G1225" t="str">
            <v>SO</v>
          </cell>
          <cell r="H1225" t="str">
            <v>Borehole Infrastructure Rehabilitation</v>
          </cell>
        </row>
        <row r="1226">
          <cell r="A1226" t="str">
            <v>1312-2141-DHBP-000-00000-SO</v>
          </cell>
          <cell r="B1226" t="str">
            <v>1312</v>
          </cell>
          <cell r="C1226" t="str">
            <v>2141</v>
          </cell>
          <cell r="D1226" t="str">
            <v>DHBP</v>
          </cell>
          <cell r="E1226" t="str">
            <v>000</v>
          </cell>
          <cell r="F1226" t="str">
            <v>00000</v>
          </cell>
          <cell r="G1226" t="str">
            <v>SO</v>
          </cell>
          <cell r="H1226" t="str">
            <v>Borehole Infrastructure Rehabilitation</v>
          </cell>
        </row>
        <row r="1227">
          <cell r="A1227" t="str">
            <v>1312-2230-DLLD-000-00000-SO</v>
          </cell>
          <cell r="B1227" t="str">
            <v>1312</v>
          </cell>
          <cell r="C1227" t="str">
            <v>2230</v>
          </cell>
          <cell r="D1227" t="str">
            <v>DLLD</v>
          </cell>
          <cell r="E1227" t="str">
            <v>000</v>
          </cell>
          <cell r="F1227" t="str">
            <v>00000</v>
          </cell>
          <cell r="G1227" t="str">
            <v>SO</v>
          </cell>
          <cell r="H1227" t="str">
            <v>Borehole Infrastructure Rehabilitation</v>
          </cell>
        </row>
        <row r="1228">
          <cell r="A1228" t="str">
            <v>1312-2375-DEFP-000-00000-SO</v>
          </cell>
          <cell r="B1228" t="str">
            <v>1312</v>
          </cell>
          <cell r="C1228" t="str">
            <v>2375</v>
          </cell>
          <cell r="D1228" t="str">
            <v>DEFP</v>
          </cell>
          <cell r="E1228" t="str">
            <v>000</v>
          </cell>
          <cell r="F1228" t="str">
            <v>00000</v>
          </cell>
          <cell r="G1228" t="str">
            <v>SO</v>
          </cell>
          <cell r="H1228" t="str">
            <v>Borehole Infrastructure Rehabilitation</v>
          </cell>
        </row>
        <row r="1229">
          <cell r="A1229" t="str">
            <v>1312-2460-DIIP-000-00000-SO</v>
          </cell>
          <cell r="B1229" t="str">
            <v>1312</v>
          </cell>
          <cell r="C1229" t="str">
            <v>2460</v>
          </cell>
          <cell r="D1229" t="str">
            <v>DIIP</v>
          </cell>
          <cell r="E1229" t="str">
            <v>000</v>
          </cell>
          <cell r="F1229" t="str">
            <v>00000</v>
          </cell>
          <cell r="G1229" t="str">
            <v>SO</v>
          </cell>
          <cell r="H1229" t="str">
            <v>Borehole Infrastructure Rehabilitation</v>
          </cell>
        </row>
        <row r="1230">
          <cell r="A1230" t="str">
            <v>1312-2574-EGUP-000-00000-SO</v>
          </cell>
          <cell r="B1230" t="str">
            <v>1312</v>
          </cell>
          <cell r="C1230" t="str">
            <v>2574</v>
          </cell>
          <cell r="D1230" t="str">
            <v>EGUP</v>
          </cell>
          <cell r="E1230" t="str">
            <v>000</v>
          </cell>
          <cell r="F1230" t="str">
            <v>00000</v>
          </cell>
          <cell r="G1230" t="str">
            <v>SO</v>
          </cell>
          <cell r="H1230" t="str">
            <v>Borehole Infrastructure Rehabilitation</v>
          </cell>
        </row>
        <row r="1231">
          <cell r="A1231" t="str">
            <v>1313-1290-0000-000-00000-SO</v>
          </cell>
          <cell r="B1231" t="str">
            <v>1313</v>
          </cell>
          <cell r="C1231" t="str">
            <v>1290</v>
          </cell>
          <cell r="D1231" t="str">
            <v>0000</v>
          </cell>
          <cell r="E1231" t="str">
            <v>000</v>
          </cell>
          <cell r="F1231" t="str">
            <v>00000</v>
          </cell>
          <cell r="G1231" t="str">
            <v>SO</v>
          </cell>
          <cell r="H1231" t="str">
            <v>Borehole Fishing/Cleaning</v>
          </cell>
        </row>
        <row r="1232">
          <cell r="A1232" t="str">
            <v>1313-2051-DEGD-000-00000-SO</v>
          </cell>
          <cell r="B1232" t="str">
            <v>1313</v>
          </cell>
          <cell r="C1232" t="str">
            <v>2051</v>
          </cell>
          <cell r="D1232" t="str">
            <v>DEGD</v>
          </cell>
          <cell r="E1232" t="str">
            <v>000</v>
          </cell>
          <cell r="F1232" t="str">
            <v>00000</v>
          </cell>
          <cell r="G1232" t="str">
            <v>SO</v>
          </cell>
          <cell r="H1232" t="str">
            <v>Borehole Fishing/Cleaning</v>
          </cell>
        </row>
        <row r="1233">
          <cell r="A1233" t="str">
            <v>1313-2141-DHBP-000-00000-SO</v>
          </cell>
          <cell r="B1233" t="str">
            <v>1313</v>
          </cell>
          <cell r="C1233" t="str">
            <v>2141</v>
          </cell>
          <cell r="D1233" t="str">
            <v>DHBP</v>
          </cell>
          <cell r="E1233" t="str">
            <v>000</v>
          </cell>
          <cell r="F1233" t="str">
            <v>00000</v>
          </cell>
          <cell r="G1233" t="str">
            <v>SO</v>
          </cell>
          <cell r="H1233" t="str">
            <v>Borehole Fishing/Cleaning</v>
          </cell>
        </row>
        <row r="1234">
          <cell r="A1234" t="str">
            <v>1313-2230-DLLD-000-00000-SO</v>
          </cell>
          <cell r="B1234" t="str">
            <v>1313</v>
          </cell>
          <cell r="C1234" t="str">
            <v>2230</v>
          </cell>
          <cell r="D1234" t="str">
            <v>DLLD</v>
          </cell>
          <cell r="E1234" t="str">
            <v>000</v>
          </cell>
          <cell r="F1234" t="str">
            <v>00000</v>
          </cell>
          <cell r="G1234" t="str">
            <v>SO</v>
          </cell>
          <cell r="H1234" t="str">
            <v>Borehole Fishing/Cleaning</v>
          </cell>
        </row>
        <row r="1235">
          <cell r="A1235" t="str">
            <v>1313-2375-DEFP-000-00000-SO</v>
          </cell>
          <cell r="B1235" t="str">
            <v>1313</v>
          </cell>
          <cell r="C1235" t="str">
            <v>2375</v>
          </cell>
          <cell r="D1235" t="str">
            <v>DEFP</v>
          </cell>
          <cell r="E1235" t="str">
            <v>000</v>
          </cell>
          <cell r="F1235" t="str">
            <v>00000</v>
          </cell>
          <cell r="G1235" t="str">
            <v>SO</v>
          </cell>
          <cell r="H1235" t="str">
            <v>Borehole Fishing/Cleaning</v>
          </cell>
        </row>
        <row r="1236">
          <cell r="A1236" t="str">
            <v>1313-2460-DIIP-000-00000-SO</v>
          </cell>
          <cell r="B1236" t="str">
            <v>1313</v>
          </cell>
          <cell r="C1236" t="str">
            <v>2460</v>
          </cell>
          <cell r="D1236" t="str">
            <v>DIIP</v>
          </cell>
          <cell r="E1236" t="str">
            <v>000</v>
          </cell>
          <cell r="F1236" t="str">
            <v>00000</v>
          </cell>
          <cell r="G1236" t="str">
            <v>SO</v>
          </cell>
          <cell r="H1236" t="str">
            <v>Borehole Fishing/Cleaning</v>
          </cell>
        </row>
        <row r="1237">
          <cell r="A1237" t="str">
            <v>1313-2574-EGUP-000-00000-SO</v>
          </cell>
          <cell r="B1237" t="str">
            <v>1313</v>
          </cell>
          <cell r="C1237" t="str">
            <v>2574</v>
          </cell>
          <cell r="D1237" t="str">
            <v>EGUP</v>
          </cell>
          <cell r="E1237" t="str">
            <v>000</v>
          </cell>
          <cell r="F1237" t="str">
            <v>00000</v>
          </cell>
          <cell r="G1237" t="str">
            <v>SO</v>
          </cell>
          <cell r="H1237" t="str">
            <v>Borehole Fishing/Cleaning</v>
          </cell>
        </row>
        <row r="1238">
          <cell r="A1238" t="str">
            <v>1314-1290-0000-000-00000-SO</v>
          </cell>
          <cell r="B1238" t="str">
            <v>1314</v>
          </cell>
          <cell r="C1238" t="str">
            <v>1290</v>
          </cell>
          <cell r="D1238" t="str">
            <v>0000</v>
          </cell>
          <cell r="E1238" t="str">
            <v>000</v>
          </cell>
          <cell r="F1238" t="str">
            <v>00000</v>
          </cell>
          <cell r="G1238" t="str">
            <v>SO</v>
          </cell>
          <cell r="H1238" t="str">
            <v>G8 Exam Support</v>
          </cell>
        </row>
        <row r="1239">
          <cell r="A1239" t="str">
            <v>1314-2051-DEGD-000-00000-SO</v>
          </cell>
          <cell r="B1239" t="str">
            <v>1314</v>
          </cell>
          <cell r="C1239" t="str">
            <v>2051</v>
          </cell>
          <cell r="D1239" t="str">
            <v>DEGD</v>
          </cell>
          <cell r="E1239" t="str">
            <v>000</v>
          </cell>
          <cell r="F1239" t="str">
            <v>00000</v>
          </cell>
          <cell r="G1239" t="str">
            <v>SO</v>
          </cell>
          <cell r="H1239" t="str">
            <v>G8 Exam Support</v>
          </cell>
        </row>
        <row r="1240">
          <cell r="A1240" t="str">
            <v>1314-2051-DEGD-201-00000-SO</v>
          </cell>
          <cell r="B1240" t="str">
            <v>1314</v>
          </cell>
          <cell r="C1240" t="str">
            <v>2051</v>
          </cell>
          <cell r="D1240" t="str">
            <v>DEGD</v>
          </cell>
          <cell r="E1240" t="str">
            <v>201</v>
          </cell>
          <cell r="F1240" t="str">
            <v>00000</v>
          </cell>
          <cell r="G1240" t="str">
            <v>SO</v>
          </cell>
          <cell r="H1240" t="str">
            <v>G8 Exam Support</v>
          </cell>
        </row>
        <row r="1241">
          <cell r="A1241" t="str">
            <v>1314-2051-DEGD-202-00000-SO</v>
          </cell>
          <cell r="B1241" t="str">
            <v>1314</v>
          </cell>
          <cell r="C1241" t="str">
            <v>2051</v>
          </cell>
          <cell r="D1241" t="str">
            <v>DEGD</v>
          </cell>
          <cell r="E1241" t="str">
            <v>202</v>
          </cell>
          <cell r="F1241" t="str">
            <v>00000</v>
          </cell>
          <cell r="G1241" t="str">
            <v>SO</v>
          </cell>
          <cell r="H1241" t="str">
            <v>G8 Exam Support</v>
          </cell>
        </row>
        <row r="1242">
          <cell r="A1242" t="str">
            <v>1314-2051-DEGD-203-00000-SO</v>
          </cell>
          <cell r="B1242" t="str">
            <v>1314</v>
          </cell>
          <cell r="C1242" t="str">
            <v>2051</v>
          </cell>
          <cell r="D1242" t="str">
            <v>DEGD</v>
          </cell>
          <cell r="E1242" t="str">
            <v>203</v>
          </cell>
          <cell r="F1242" t="str">
            <v>00000</v>
          </cell>
          <cell r="G1242" t="str">
            <v>SO</v>
          </cell>
          <cell r="H1242" t="str">
            <v>G8 Exam Support</v>
          </cell>
        </row>
        <row r="1243">
          <cell r="A1243" t="str">
            <v>1314-2051-DEGD-204-00000-SO</v>
          </cell>
          <cell r="B1243" t="str">
            <v>1314</v>
          </cell>
          <cell r="C1243" t="str">
            <v>2051</v>
          </cell>
          <cell r="D1243" t="str">
            <v>DEGD</v>
          </cell>
          <cell r="E1243" t="str">
            <v>204</v>
          </cell>
          <cell r="F1243" t="str">
            <v>00000</v>
          </cell>
          <cell r="G1243" t="str">
            <v>SO</v>
          </cell>
          <cell r="H1243" t="str">
            <v>G8 Exam Support</v>
          </cell>
        </row>
        <row r="1244">
          <cell r="A1244" t="str">
            <v>1314-2051-DEGD-205-00000-SO</v>
          </cell>
          <cell r="B1244" t="str">
            <v>1314</v>
          </cell>
          <cell r="C1244" t="str">
            <v>2051</v>
          </cell>
          <cell r="D1244" t="str">
            <v>DEGD</v>
          </cell>
          <cell r="E1244" t="str">
            <v>205</v>
          </cell>
          <cell r="F1244" t="str">
            <v>00000</v>
          </cell>
          <cell r="G1244" t="str">
            <v>SO</v>
          </cell>
          <cell r="H1244" t="str">
            <v>G8 Exam Support</v>
          </cell>
        </row>
        <row r="1245">
          <cell r="A1245" t="str">
            <v>1314-2051-DEGD-206-00000-SO</v>
          </cell>
          <cell r="B1245" t="str">
            <v>1314</v>
          </cell>
          <cell r="C1245" t="str">
            <v>2051</v>
          </cell>
          <cell r="D1245" t="str">
            <v>DEGD</v>
          </cell>
          <cell r="E1245" t="str">
            <v>206</v>
          </cell>
          <cell r="F1245" t="str">
            <v>00000</v>
          </cell>
          <cell r="G1245" t="str">
            <v>SO</v>
          </cell>
          <cell r="H1245" t="str">
            <v>G8 Exam Support</v>
          </cell>
        </row>
        <row r="1246">
          <cell r="A1246" t="str">
            <v>1314-2051-DEGD-207-00000-SO</v>
          </cell>
          <cell r="B1246" t="str">
            <v>1314</v>
          </cell>
          <cell r="C1246" t="str">
            <v>2051</v>
          </cell>
          <cell r="D1246" t="str">
            <v>DEGD</v>
          </cell>
          <cell r="E1246" t="str">
            <v>207</v>
          </cell>
          <cell r="F1246" t="str">
            <v>00000</v>
          </cell>
          <cell r="G1246" t="str">
            <v>SO</v>
          </cell>
          <cell r="H1246" t="str">
            <v>G8 Exam Support</v>
          </cell>
        </row>
        <row r="1247">
          <cell r="A1247" t="str">
            <v>1314-2051-DEGD-208-00000-SO</v>
          </cell>
          <cell r="B1247" t="str">
            <v>1314</v>
          </cell>
          <cell r="C1247" t="str">
            <v>2051</v>
          </cell>
          <cell r="D1247" t="str">
            <v>DEGD</v>
          </cell>
          <cell r="E1247" t="str">
            <v>208</v>
          </cell>
          <cell r="F1247" t="str">
            <v>00000</v>
          </cell>
          <cell r="G1247" t="str">
            <v>SO</v>
          </cell>
          <cell r="H1247" t="str">
            <v>G8 Exam Support</v>
          </cell>
        </row>
        <row r="1248">
          <cell r="A1248" t="str">
            <v>1314-2051-DEGD-209-00000-SO</v>
          </cell>
          <cell r="B1248" t="str">
            <v>1314</v>
          </cell>
          <cell r="C1248" t="str">
            <v>2051</v>
          </cell>
          <cell r="D1248" t="str">
            <v>DEGD</v>
          </cell>
          <cell r="E1248" t="str">
            <v>209</v>
          </cell>
          <cell r="F1248" t="str">
            <v>00000</v>
          </cell>
          <cell r="G1248" t="str">
            <v>SO</v>
          </cell>
          <cell r="H1248" t="str">
            <v>G8 Exam Support</v>
          </cell>
        </row>
        <row r="1249">
          <cell r="A1249" t="str">
            <v>1314-2051-DEGD-210-00000-SO</v>
          </cell>
          <cell r="B1249" t="str">
            <v>1314</v>
          </cell>
          <cell r="C1249" t="str">
            <v>2051</v>
          </cell>
          <cell r="D1249" t="str">
            <v>DEGD</v>
          </cell>
          <cell r="E1249" t="str">
            <v>210</v>
          </cell>
          <cell r="F1249" t="str">
            <v>00000</v>
          </cell>
          <cell r="G1249" t="str">
            <v>SO</v>
          </cell>
          <cell r="H1249" t="str">
            <v>G8 Exam Support</v>
          </cell>
        </row>
        <row r="1250">
          <cell r="A1250" t="str">
            <v>1314-2051-DEGD-211-00000-SO</v>
          </cell>
          <cell r="B1250" t="str">
            <v>1314</v>
          </cell>
          <cell r="C1250" t="str">
            <v>2051</v>
          </cell>
          <cell r="D1250" t="str">
            <v>DEGD</v>
          </cell>
          <cell r="E1250" t="str">
            <v>211</v>
          </cell>
          <cell r="F1250" t="str">
            <v>00000</v>
          </cell>
          <cell r="G1250" t="str">
            <v>SO</v>
          </cell>
          <cell r="H1250" t="str">
            <v>G8 Exam Support</v>
          </cell>
        </row>
        <row r="1251">
          <cell r="A1251" t="str">
            <v>1314-2051-DEGD-212-00000-SO</v>
          </cell>
          <cell r="B1251" t="str">
            <v>1314</v>
          </cell>
          <cell r="C1251" t="str">
            <v>2051</v>
          </cell>
          <cell r="D1251" t="str">
            <v>DEGD</v>
          </cell>
          <cell r="E1251" t="str">
            <v>212</v>
          </cell>
          <cell r="F1251" t="str">
            <v>00000</v>
          </cell>
          <cell r="G1251" t="str">
            <v>SO</v>
          </cell>
          <cell r="H1251" t="str">
            <v>G8 Exam Support</v>
          </cell>
        </row>
        <row r="1252">
          <cell r="A1252" t="str">
            <v>1314-2051-DEGD-213-00000-SO</v>
          </cell>
          <cell r="B1252" t="str">
            <v>1314</v>
          </cell>
          <cell r="C1252" t="str">
            <v>2051</v>
          </cell>
          <cell r="D1252" t="str">
            <v>DEGD</v>
          </cell>
          <cell r="E1252" t="str">
            <v>213</v>
          </cell>
          <cell r="F1252" t="str">
            <v>00000</v>
          </cell>
          <cell r="G1252" t="str">
            <v>SO</v>
          </cell>
          <cell r="H1252" t="str">
            <v>G8 Exam Support</v>
          </cell>
        </row>
        <row r="1253">
          <cell r="A1253" t="str">
            <v>1314-2051-DEGD-214-00000-SO</v>
          </cell>
          <cell r="B1253" t="str">
            <v>1314</v>
          </cell>
          <cell r="C1253" t="str">
            <v>2051</v>
          </cell>
          <cell r="D1253" t="str">
            <v>DEGD</v>
          </cell>
          <cell r="E1253" t="str">
            <v>214</v>
          </cell>
          <cell r="F1253" t="str">
            <v>00000</v>
          </cell>
          <cell r="G1253" t="str">
            <v>SO</v>
          </cell>
          <cell r="H1253" t="str">
            <v>G8 Exam Support</v>
          </cell>
        </row>
        <row r="1254">
          <cell r="A1254" t="str">
            <v>1314-2051-DEGD-215-00000-SO</v>
          </cell>
          <cell r="B1254" t="str">
            <v>1314</v>
          </cell>
          <cell r="C1254" t="str">
            <v>2051</v>
          </cell>
          <cell r="D1254" t="str">
            <v>DEGD</v>
          </cell>
          <cell r="E1254" t="str">
            <v>215</v>
          </cell>
          <cell r="F1254" t="str">
            <v>00000</v>
          </cell>
          <cell r="G1254" t="str">
            <v>SO</v>
          </cell>
          <cell r="H1254" t="str">
            <v>G8 Exam Support</v>
          </cell>
        </row>
        <row r="1255">
          <cell r="A1255" t="str">
            <v>1314-2051-DEGD-216-00000-SO</v>
          </cell>
          <cell r="B1255" t="str">
            <v>1314</v>
          </cell>
          <cell r="C1255" t="str">
            <v>2051</v>
          </cell>
          <cell r="D1255" t="str">
            <v>DEGD</v>
          </cell>
          <cell r="E1255" t="str">
            <v>216</v>
          </cell>
          <cell r="F1255" t="str">
            <v>00000</v>
          </cell>
          <cell r="G1255" t="str">
            <v>SO</v>
          </cell>
          <cell r="H1255" t="str">
            <v>G8 Exam Support</v>
          </cell>
        </row>
        <row r="1256">
          <cell r="A1256" t="str">
            <v>1314-2051-DEGD-217-00000-SO</v>
          </cell>
          <cell r="B1256" t="str">
            <v>1314</v>
          </cell>
          <cell r="C1256" t="str">
            <v>2051</v>
          </cell>
          <cell r="D1256" t="str">
            <v>DEGD</v>
          </cell>
          <cell r="E1256" t="str">
            <v>217</v>
          </cell>
          <cell r="F1256" t="str">
            <v>00000</v>
          </cell>
          <cell r="G1256" t="str">
            <v>SO</v>
          </cell>
          <cell r="H1256" t="str">
            <v>G8 Exam Support</v>
          </cell>
        </row>
        <row r="1257">
          <cell r="A1257" t="str">
            <v>1314-2051-DEGD-218-00000-SO</v>
          </cell>
          <cell r="B1257" t="str">
            <v>1314</v>
          </cell>
          <cell r="C1257" t="str">
            <v>2051</v>
          </cell>
          <cell r="D1257" t="str">
            <v>DEGD</v>
          </cell>
          <cell r="E1257" t="str">
            <v>218</v>
          </cell>
          <cell r="F1257" t="str">
            <v>00000</v>
          </cell>
          <cell r="G1257" t="str">
            <v>SO</v>
          </cell>
          <cell r="H1257" t="str">
            <v>G8 Exam Support</v>
          </cell>
        </row>
        <row r="1258">
          <cell r="A1258" t="str">
            <v>1314-2051-DEGD-219-00000-SO</v>
          </cell>
          <cell r="B1258" t="str">
            <v>1314</v>
          </cell>
          <cell r="C1258" t="str">
            <v>2051</v>
          </cell>
          <cell r="D1258" t="str">
            <v>DEGD</v>
          </cell>
          <cell r="E1258" t="str">
            <v>219</v>
          </cell>
          <cell r="F1258" t="str">
            <v>00000</v>
          </cell>
          <cell r="G1258" t="str">
            <v>SO</v>
          </cell>
          <cell r="H1258" t="str">
            <v>G8 Exam Support</v>
          </cell>
        </row>
        <row r="1259">
          <cell r="A1259" t="str">
            <v>1314-2051-DEGD-220-00000-SO</v>
          </cell>
          <cell r="B1259" t="str">
            <v>1314</v>
          </cell>
          <cell r="C1259" t="str">
            <v>2051</v>
          </cell>
          <cell r="D1259" t="str">
            <v>DEGD</v>
          </cell>
          <cell r="E1259" t="str">
            <v>220</v>
          </cell>
          <cell r="F1259" t="str">
            <v>00000</v>
          </cell>
          <cell r="G1259" t="str">
            <v>SO</v>
          </cell>
          <cell r="H1259" t="str">
            <v>G8 Exam Support</v>
          </cell>
        </row>
        <row r="1260">
          <cell r="A1260" t="str">
            <v>1314-2051-DEGD-221-00000-SO</v>
          </cell>
          <cell r="B1260" t="str">
            <v>1314</v>
          </cell>
          <cell r="C1260" t="str">
            <v>2051</v>
          </cell>
          <cell r="D1260" t="str">
            <v>DEGD</v>
          </cell>
          <cell r="E1260" t="str">
            <v>221</v>
          </cell>
          <cell r="F1260" t="str">
            <v>00000</v>
          </cell>
          <cell r="G1260" t="str">
            <v>SO</v>
          </cell>
          <cell r="H1260" t="str">
            <v>G8 Exam Support</v>
          </cell>
        </row>
        <row r="1261">
          <cell r="A1261" t="str">
            <v>1314-2051-DEGD-222-00000-SO</v>
          </cell>
          <cell r="B1261" t="str">
            <v>1314</v>
          </cell>
          <cell r="C1261" t="str">
            <v>2051</v>
          </cell>
          <cell r="D1261" t="str">
            <v>DEGD</v>
          </cell>
          <cell r="E1261" t="str">
            <v>222</v>
          </cell>
          <cell r="F1261" t="str">
            <v>00000</v>
          </cell>
          <cell r="G1261" t="str">
            <v>SO</v>
          </cell>
          <cell r="H1261" t="str">
            <v>G8 Exam Support</v>
          </cell>
        </row>
        <row r="1262">
          <cell r="A1262" t="str">
            <v>1314-2051-DEGD-223-00000-SO</v>
          </cell>
          <cell r="B1262" t="str">
            <v>1314</v>
          </cell>
          <cell r="C1262" t="str">
            <v>2051</v>
          </cell>
          <cell r="D1262" t="str">
            <v>DEGD</v>
          </cell>
          <cell r="E1262" t="str">
            <v>223</v>
          </cell>
          <cell r="F1262" t="str">
            <v>00000</v>
          </cell>
          <cell r="G1262" t="str">
            <v>SO</v>
          </cell>
          <cell r="H1262" t="str">
            <v>G8 Exam Support</v>
          </cell>
        </row>
        <row r="1263">
          <cell r="A1263" t="str">
            <v>1314-2141-DHBP-000-00000-SO</v>
          </cell>
          <cell r="B1263" t="str">
            <v>1314</v>
          </cell>
          <cell r="C1263" t="str">
            <v>2141</v>
          </cell>
          <cell r="D1263" t="str">
            <v>DHBP</v>
          </cell>
          <cell r="E1263" t="str">
            <v>000</v>
          </cell>
          <cell r="F1263" t="str">
            <v>00000</v>
          </cell>
          <cell r="G1263" t="str">
            <v>SO</v>
          </cell>
          <cell r="H1263" t="str">
            <v>G8 Exam Support</v>
          </cell>
        </row>
        <row r="1264">
          <cell r="A1264" t="str">
            <v>1314-2230-DLLD-000-00000-SO</v>
          </cell>
          <cell r="B1264" t="str">
            <v>1314</v>
          </cell>
          <cell r="C1264" t="str">
            <v>2230</v>
          </cell>
          <cell r="D1264" t="str">
            <v>DLLD</v>
          </cell>
          <cell r="E1264" t="str">
            <v>000</v>
          </cell>
          <cell r="F1264" t="str">
            <v>00000</v>
          </cell>
          <cell r="G1264" t="str">
            <v>SO</v>
          </cell>
          <cell r="H1264" t="str">
            <v>G8 Exam Support</v>
          </cell>
        </row>
        <row r="1265">
          <cell r="A1265" t="str">
            <v>1314-2375-DEFP-000-00000-SO</v>
          </cell>
          <cell r="B1265" t="str">
            <v>1314</v>
          </cell>
          <cell r="C1265" t="str">
            <v>2375</v>
          </cell>
          <cell r="D1265" t="str">
            <v>DEFP</v>
          </cell>
          <cell r="E1265" t="str">
            <v>000</v>
          </cell>
          <cell r="F1265" t="str">
            <v>00000</v>
          </cell>
          <cell r="G1265" t="str">
            <v>SO</v>
          </cell>
          <cell r="H1265" t="str">
            <v>G8 Exam Support</v>
          </cell>
        </row>
        <row r="1266">
          <cell r="A1266" t="str">
            <v>1314-2460-DIIP-000-00000-SO</v>
          </cell>
          <cell r="B1266" t="str">
            <v>1314</v>
          </cell>
          <cell r="C1266" t="str">
            <v>2460</v>
          </cell>
          <cell r="D1266" t="str">
            <v>DIIP</v>
          </cell>
          <cell r="E1266" t="str">
            <v>000</v>
          </cell>
          <cell r="F1266" t="str">
            <v>00000</v>
          </cell>
          <cell r="G1266" t="str">
            <v>SO</v>
          </cell>
          <cell r="H1266" t="str">
            <v>G8 Exam Support</v>
          </cell>
        </row>
        <row r="1267">
          <cell r="A1267" t="str">
            <v>1314-2574-EGUP-000-00000-SO</v>
          </cell>
          <cell r="B1267" t="str">
            <v>1314</v>
          </cell>
          <cell r="C1267" t="str">
            <v>2574</v>
          </cell>
          <cell r="D1267" t="str">
            <v>EGUP</v>
          </cell>
          <cell r="E1267" t="str">
            <v>000</v>
          </cell>
          <cell r="F1267" t="str">
            <v>00000</v>
          </cell>
          <cell r="G1267" t="str">
            <v>SO</v>
          </cell>
          <cell r="H1267" t="str">
            <v>G8 Exam Support</v>
          </cell>
        </row>
        <row r="1268">
          <cell r="A1268" t="str">
            <v>1315-1290-0000-000-00000-SO</v>
          </cell>
          <cell r="B1268" t="str">
            <v>1315</v>
          </cell>
          <cell r="C1268" t="str">
            <v>1290</v>
          </cell>
          <cell r="D1268" t="str">
            <v>0000</v>
          </cell>
          <cell r="E1268" t="str">
            <v>000</v>
          </cell>
          <cell r="F1268" t="str">
            <v>00000</v>
          </cell>
          <cell r="G1268" t="str">
            <v>SO</v>
          </cell>
          <cell r="H1268" t="str">
            <v>Diesel Engine</v>
          </cell>
        </row>
        <row r="1269">
          <cell r="A1269" t="str">
            <v>1315-2051-DEGD-000-00000-SO</v>
          </cell>
          <cell r="B1269" t="str">
            <v>1315</v>
          </cell>
          <cell r="C1269" t="str">
            <v>2051</v>
          </cell>
          <cell r="D1269" t="str">
            <v>DEGD</v>
          </cell>
          <cell r="E1269" t="str">
            <v>000</v>
          </cell>
          <cell r="F1269" t="str">
            <v>00000</v>
          </cell>
          <cell r="G1269" t="str">
            <v>SO</v>
          </cell>
          <cell r="H1269" t="str">
            <v>Diesel Engine</v>
          </cell>
        </row>
        <row r="1270">
          <cell r="A1270" t="str">
            <v>1315-2141-DHBP-000-00000-SO</v>
          </cell>
          <cell r="B1270" t="str">
            <v>1315</v>
          </cell>
          <cell r="C1270" t="str">
            <v>2141</v>
          </cell>
          <cell r="D1270" t="str">
            <v>DHBP</v>
          </cell>
          <cell r="E1270" t="str">
            <v>000</v>
          </cell>
          <cell r="F1270" t="str">
            <v>00000</v>
          </cell>
          <cell r="G1270" t="str">
            <v>SO</v>
          </cell>
          <cell r="H1270" t="str">
            <v>Diesel Engine</v>
          </cell>
        </row>
        <row r="1271">
          <cell r="A1271" t="str">
            <v>1315-2230-DLLD-000-00000-SO</v>
          </cell>
          <cell r="B1271" t="str">
            <v>1315</v>
          </cell>
          <cell r="C1271" t="str">
            <v>2230</v>
          </cell>
          <cell r="D1271" t="str">
            <v>DLLD</v>
          </cell>
          <cell r="E1271" t="str">
            <v>000</v>
          </cell>
          <cell r="F1271" t="str">
            <v>00000</v>
          </cell>
          <cell r="G1271" t="str">
            <v>SO</v>
          </cell>
          <cell r="H1271" t="str">
            <v>Diesel Engine</v>
          </cell>
        </row>
        <row r="1272">
          <cell r="A1272" t="str">
            <v>1315-2375-DEFP-000-00000-SO</v>
          </cell>
          <cell r="B1272" t="str">
            <v>1315</v>
          </cell>
          <cell r="C1272" t="str">
            <v>2375</v>
          </cell>
          <cell r="D1272" t="str">
            <v>DEFP</v>
          </cell>
          <cell r="E1272" t="str">
            <v>000</v>
          </cell>
          <cell r="F1272" t="str">
            <v>00000</v>
          </cell>
          <cell r="G1272" t="str">
            <v>SO</v>
          </cell>
          <cell r="H1272" t="str">
            <v>Diesel Engine</v>
          </cell>
        </row>
        <row r="1273">
          <cell r="A1273" t="str">
            <v>1315-2460-DIIP-000-00000-SO</v>
          </cell>
          <cell r="B1273" t="str">
            <v>1315</v>
          </cell>
          <cell r="C1273" t="str">
            <v>2460</v>
          </cell>
          <cell r="D1273" t="str">
            <v>DIIP</v>
          </cell>
          <cell r="E1273" t="str">
            <v>000</v>
          </cell>
          <cell r="F1273" t="str">
            <v>00000</v>
          </cell>
          <cell r="G1273" t="str">
            <v>SO</v>
          </cell>
          <cell r="H1273" t="str">
            <v>Diesel Engine</v>
          </cell>
        </row>
        <row r="1274">
          <cell r="A1274" t="str">
            <v>1315-2574-EGUP-000-00000-SO</v>
          </cell>
          <cell r="B1274" t="str">
            <v>1315</v>
          </cell>
          <cell r="C1274" t="str">
            <v>2574</v>
          </cell>
          <cell r="D1274" t="str">
            <v>EGUP</v>
          </cell>
          <cell r="E1274" t="str">
            <v>000</v>
          </cell>
          <cell r="F1274" t="str">
            <v>00000</v>
          </cell>
          <cell r="G1274" t="str">
            <v>SO</v>
          </cell>
          <cell r="H1274" t="str">
            <v>Diesel Engine</v>
          </cell>
        </row>
        <row r="1275">
          <cell r="A1275" t="str">
            <v>1316-1290-0000-000-00000-SO</v>
          </cell>
          <cell r="B1275" t="str">
            <v>1316</v>
          </cell>
          <cell r="C1275" t="str">
            <v>1290</v>
          </cell>
          <cell r="D1275" t="str">
            <v>0000</v>
          </cell>
          <cell r="E1275" t="str">
            <v>000</v>
          </cell>
          <cell r="F1275" t="str">
            <v>00000</v>
          </cell>
          <cell r="G1275" t="str">
            <v>SO</v>
          </cell>
          <cell r="H1275" t="str">
            <v>Monolift Pump</v>
          </cell>
        </row>
        <row r="1276">
          <cell r="A1276" t="str">
            <v>1316-2051-DEGD-000-00000-SO</v>
          </cell>
          <cell r="B1276" t="str">
            <v>1316</v>
          </cell>
          <cell r="C1276" t="str">
            <v>2051</v>
          </cell>
          <cell r="D1276" t="str">
            <v>DEGD</v>
          </cell>
          <cell r="E1276" t="str">
            <v>000</v>
          </cell>
          <cell r="F1276" t="str">
            <v>00000</v>
          </cell>
          <cell r="G1276" t="str">
            <v>SO</v>
          </cell>
          <cell r="H1276" t="str">
            <v>Monolift Pump</v>
          </cell>
        </row>
        <row r="1277">
          <cell r="A1277" t="str">
            <v>1316-2141-DHBP-000-00000-SO</v>
          </cell>
          <cell r="B1277" t="str">
            <v>1316</v>
          </cell>
          <cell r="C1277" t="str">
            <v>2141</v>
          </cell>
          <cell r="D1277" t="str">
            <v>DHBP</v>
          </cell>
          <cell r="E1277" t="str">
            <v>000</v>
          </cell>
          <cell r="F1277" t="str">
            <v>00000</v>
          </cell>
          <cell r="G1277" t="str">
            <v>SO</v>
          </cell>
          <cell r="H1277" t="str">
            <v>Monolift Pump</v>
          </cell>
        </row>
        <row r="1278">
          <cell r="A1278" t="str">
            <v>1316-2230-DLLD-000-00000-SO</v>
          </cell>
          <cell r="B1278" t="str">
            <v>1316</v>
          </cell>
          <cell r="C1278" t="str">
            <v>2230</v>
          </cell>
          <cell r="D1278" t="str">
            <v>DLLD</v>
          </cell>
          <cell r="E1278" t="str">
            <v>000</v>
          </cell>
          <cell r="F1278" t="str">
            <v>00000</v>
          </cell>
          <cell r="G1278" t="str">
            <v>SO</v>
          </cell>
          <cell r="H1278" t="str">
            <v>Monolift Pump</v>
          </cell>
        </row>
        <row r="1279">
          <cell r="A1279" t="str">
            <v>1316-2375-DEFP-000-00000-SO</v>
          </cell>
          <cell r="B1279" t="str">
            <v>1316</v>
          </cell>
          <cell r="C1279" t="str">
            <v>2375</v>
          </cell>
          <cell r="D1279" t="str">
            <v>DEFP</v>
          </cell>
          <cell r="E1279" t="str">
            <v>000</v>
          </cell>
          <cell r="F1279" t="str">
            <v>00000</v>
          </cell>
          <cell r="G1279" t="str">
            <v>SO</v>
          </cell>
          <cell r="H1279" t="str">
            <v>Monolift Pump</v>
          </cell>
        </row>
        <row r="1280">
          <cell r="A1280" t="str">
            <v>1316-2460-DIIP-000-00000-SO</v>
          </cell>
          <cell r="B1280" t="str">
            <v>1316</v>
          </cell>
          <cell r="C1280" t="str">
            <v>2460</v>
          </cell>
          <cell r="D1280" t="str">
            <v>DIIP</v>
          </cell>
          <cell r="E1280" t="str">
            <v>000</v>
          </cell>
          <cell r="F1280" t="str">
            <v>00000</v>
          </cell>
          <cell r="G1280" t="str">
            <v>SO</v>
          </cell>
          <cell r="H1280" t="str">
            <v>Monolift Pump</v>
          </cell>
        </row>
        <row r="1281">
          <cell r="A1281" t="str">
            <v>1316-2574-EGUP-000-00000-SO</v>
          </cell>
          <cell r="B1281" t="str">
            <v>1316</v>
          </cell>
          <cell r="C1281" t="str">
            <v>2574</v>
          </cell>
          <cell r="D1281" t="str">
            <v>EGUP</v>
          </cell>
          <cell r="E1281" t="str">
            <v>000</v>
          </cell>
          <cell r="F1281" t="str">
            <v>00000</v>
          </cell>
          <cell r="G1281" t="str">
            <v>SO</v>
          </cell>
          <cell r="H1281" t="str">
            <v>Monolift Pump</v>
          </cell>
        </row>
        <row r="1282">
          <cell r="A1282" t="str">
            <v>1317-1290-0000-000-00000-SO</v>
          </cell>
          <cell r="B1282" t="str">
            <v>1317</v>
          </cell>
          <cell r="C1282" t="str">
            <v>1290</v>
          </cell>
          <cell r="D1282" t="str">
            <v>0000</v>
          </cell>
          <cell r="E1282" t="str">
            <v>000</v>
          </cell>
          <cell r="F1282" t="str">
            <v>00000</v>
          </cell>
          <cell r="G1282" t="str">
            <v>SO</v>
          </cell>
          <cell r="H1282" t="str">
            <v>Submersible Pump</v>
          </cell>
        </row>
        <row r="1283">
          <cell r="A1283" t="str">
            <v>1317-2051-DEGD-000-00000-SO</v>
          </cell>
          <cell r="B1283" t="str">
            <v>1317</v>
          </cell>
          <cell r="C1283" t="str">
            <v>2051</v>
          </cell>
          <cell r="D1283" t="str">
            <v>DEGD</v>
          </cell>
          <cell r="E1283" t="str">
            <v>000</v>
          </cell>
          <cell r="F1283" t="str">
            <v>00000</v>
          </cell>
          <cell r="G1283" t="str">
            <v>SO</v>
          </cell>
          <cell r="H1283" t="str">
            <v>Submersible Pump</v>
          </cell>
        </row>
        <row r="1284">
          <cell r="A1284" t="str">
            <v>1317-2141-DHBP-000-00000-SO</v>
          </cell>
          <cell r="B1284" t="str">
            <v>1317</v>
          </cell>
          <cell r="C1284" t="str">
            <v>2141</v>
          </cell>
          <cell r="D1284" t="str">
            <v>DHBP</v>
          </cell>
          <cell r="E1284" t="str">
            <v>000</v>
          </cell>
          <cell r="F1284" t="str">
            <v>00000</v>
          </cell>
          <cell r="G1284" t="str">
            <v>SO</v>
          </cell>
          <cell r="H1284" t="str">
            <v>Submersible Pump</v>
          </cell>
        </row>
        <row r="1285">
          <cell r="A1285" t="str">
            <v>1317-2230-DLLD-000-00000-SO</v>
          </cell>
          <cell r="B1285" t="str">
            <v>1317</v>
          </cell>
          <cell r="C1285" t="str">
            <v>2230</v>
          </cell>
          <cell r="D1285" t="str">
            <v>DLLD</v>
          </cell>
          <cell r="E1285" t="str">
            <v>000</v>
          </cell>
          <cell r="F1285" t="str">
            <v>00000</v>
          </cell>
          <cell r="G1285" t="str">
            <v>SO</v>
          </cell>
          <cell r="H1285" t="str">
            <v>Submersible Pump</v>
          </cell>
        </row>
        <row r="1286">
          <cell r="A1286" t="str">
            <v>1317-2375-DEFP-000-00000-SO</v>
          </cell>
          <cell r="B1286" t="str">
            <v>1317</v>
          </cell>
          <cell r="C1286" t="str">
            <v>2375</v>
          </cell>
          <cell r="D1286" t="str">
            <v>DEFP</v>
          </cell>
          <cell r="E1286" t="str">
            <v>000</v>
          </cell>
          <cell r="F1286" t="str">
            <v>00000</v>
          </cell>
          <cell r="G1286" t="str">
            <v>SO</v>
          </cell>
          <cell r="H1286" t="str">
            <v>Submersible Pump</v>
          </cell>
        </row>
        <row r="1287">
          <cell r="A1287" t="str">
            <v>1317-2460-DIIP-000-00000-SO</v>
          </cell>
          <cell r="B1287" t="str">
            <v>1317</v>
          </cell>
          <cell r="C1287" t="str">
            <v>2460</v>
          </cell>
          <cell r="D1287" t="str">
            <v>DIIP</v>
          </cell>
          <cell r="E1287" t="str">
            <v>000</v>
          </cell>
          <cell r="F1287" t="str">
            <v>00000</v>
          </cell>
          <cell r="G1287" t="str">
            <v>SO</v>
          </cell>
          <cell r="H1287" t="str">
            <v>Submersible Pump</v>
          </cell>
        </row>
        <row r="1288">
          <cell r="A1288" t="str">
            <v>1317-2574-EGUP-000-00000-SO</v>
          </cell>
          <cell r="B1288" t="str">
            <v>1317</v>
          </cell>
          <cell r="C1288" t="str">
            <v>2574</v>
          </cell>
          <cell r="D1288" t="str">
            <v>EGUP</v>
          </cell>
          <cell r="E1288" t="str">
            <v>000</v>
          </cell>
          <cell r="F1288" t="str">
            <v>00000</v>
          </cell>
          <cell r="G1288" t="str">
            <v>SO</v>
          </cell>
          <cell r="H1288" t="str">
            <v>Submersible Pump</v>
          </cell>
        </row>
        <row r="1289">
          <cell r="A1289" t="str">
            <v>1318-1290-0000-000-00000-SO</v>
          </cell>
          <cell r="B1289" t="str">
            <v>1318</v>
          </cell>
          <cell r="C1289" t="str">
            <v>1290</v>
          </cell>
          <cell r="D1289" t="str">
            <v>0000</v>
          </cell>
          <cell r="E1289" t="str">
            <v>000</v>
          </cell>
          <cell r="F1289" t="str">
            <v>00000</v>
          </cell>
          <cell r="G1289" t="str">
            <v>SO</v>
          </cell>
          <cell r="H1289" t="str">
            <v>Pipes and Fitting (Various)</v>
          </cell>
        </row>
        <row r="1290">
          <cell r="A1290" t="str">
            <v>1318-2051-DEGD-000-00000-SO</v>
          </cell>
          <cell r="B1290" t="str">
            <v>1318</v>
          </cell>
          <cell r="C1290" t="str">
            <v>2051</v>
          </cell>
          <cell r="D1290" t="str">
            <v>DEGD</v>
          </cell>
          <cell r="E1290" t="str">
            <v>000</v>
          </cell>
          <cell r="F1290" t="str">
            <v>00000</v>
          </cell>
          <cell r="G1290" t="str">
            <v>SO</v>
          </cell>
          <cell r="H1290" t="str">
            <v>Pipes and Fitting (Various)</v>
          </cell>
        </row>
        <row r="1291">
          <cell r="A1291" t="str">
            <v>1318-2141-DHBP-000-00000-SO</v>
          </cell>
          <cell r="B1291" t="str">
            <v>1318</v>
          </cell>
          <cell r="C1291" t="str">
            <v>2141</v>
          </cell>
          <cell r="D1291" t="str">
            <v>DHBP</v>
          </cell>
          <cell r="E1291" t="str">
            <v>000</v>
          </cell>
          <cell r="F1291" t="str">
            <v>00000</v>
          </cell>
          <cell r="G1291" t="str">
            <v>SO</v>
          </cell>
          <cell r="H1291" t="str">
            <v>Pipes and Fitting (Various)</v>
          </cell>
        </row>
        <row r="1292">
          <cell r="A1292" t="str">
            <v>1318-2230-DLLD-000-00000-SO</v>
          </cell>
          <cell r="B1292" t="str">
            <v>1318</v>
          </cell>
          <cell r="C1292" t="str">
            <v>2230</v>
          </cell>
          <cell r="D1292" t="str">
            <v>DLLD</v>
          </cell>
          <cell r="E1292" t="str">
            <v>000</v>
          </cell>
          <cell r="F1292" t="str">
            <v>00000</v>
          </cell>
          <cell r="G1292" t="str">
            <v>SO</v>
          </cell>
          <cell r="H1292" t="str">
            <v>Pipes and Fitting (Various)</v>
          </cell>
        </row>
        <row r="1293">
          <cell r="A1293" t="str">
            <v>1318-2375-DEFP-000-00000-SO</v>
          </cell>
          <cell r="B1293" t="str">
            <v>1318</v>
          </cell>
          <cell r="C1293" t="str">
            <v>2375</v>
          </cell>
          <cell r="D1293" t="str">
            <v>DEFP</v>
          </cell>
          <cell r="E1293" t="str">
            <v>000</v>
          </cell>
          <cell r="F1293" t="str">
            <v>00000</v>
          </cell>
          <cell r="G1293" t="str">
            <v>SO</v>
          </cell>
          <cell r="H1293" t="str">
            <v>Pipes and Fitting (Various)</v>
          </cell>
        </row>
        <row r="1294">
          <cell r="A1294" t="str">
            <v>1318-2460-DIIP-000-00000-SO</v>
          </cell>
          <cell r="B1294" t="str">
            <v>1318</v>
          </cell>
          <cell r="C1294" t="str">
            <v>2460</v>
          </cell>
          <cell r="D1294" t="str">
            <v>DIIP</v>
          </cell>
          <cell r="E1294" t="str">
            <v>000</v>
          </cell>
          <cell r="F1294" t="str">
            <v>00000</v>
          </cell>
          <cell r="G1294" t="str">
            <v>SO</v>
          </cell>
          <cell r="H1294" t="str">
            <v>Pipes and Fitting (Various)</v>
          </cell>
        </row>
        <row r="1295">
          <cell r="A1295" t="str">
            <v>1318-2574-EGUP-000-00000-SO</v>
          </cell>
          <cell r="B1295" t="str">
            <v>1318</v>
          </cell>
          <cell r="C1295" t="str">
            <v>2574</v>
          </cell>
          <cell r="D1295" t="str">
            <v>EGUP</v>
          </cell>
          <cell r="E1295" t="str">
            <v>000</v>
          </cell>
          <cell r="F1295" t="str">
            <v>00000</v>
          </cell>
          <cell r="G1295" t="str">
            <v>SO</v>
          </cell>
          <cell r="H1295" t="str">
            <v>Pipes and Fitting (Various)</v>
          </cell>
        </row>
        <row r="1296">
          <cell r="A1296" t="str">
            <v>1319-1290-0000-000-00000-SO</v>
          </cell>
          <cell r="B1296" t="str">
            <v>1319</v>
          </cell>
          <cell r="C1296" t="str">
            <v>1290</v>
          </cell>
          <cell r="D1296" t="str">
            <v>0000</v>
          </cell>
          <cell r="E1296" t="str">
            <v>000</v>
          </cell>
          <cell r="F1296" t="str">
            <v>00000</v>
          </cell>
          <cell r="G1296" t="str">
            <v>SO</v>
          </cell>
          <cell r="H1296" t="str">
            <v>Bladder Tank (Collapsible)</v>
          </cell>
        </row>
        <row r="1297">
          <cell r="A1297" t="str">
            <v>1319-2051-DEGD-000-00000-SO</v>
          </cell>
          <cell r="B1297" t="str">
            <v>1319</v>
          </cell>
          <cell r="C1297" t="str">
            <v>2051</v>
          </cell>
          <cell r="D1297" t="str">
            <v>DEGD</v>
          </cell>
          <cell r="E1297" t="str">
            <v>000</v>
          </cell>
          <cell r="F1297" t="str">
            <v>00000</v>
          </cell>
          <cell r="G1297" t="str">
            <v>SO</v>
          </cell>
          <cell r="H1297" t="str">
            <v>Bladder Tank (Collapsible)</v>
          </cell>
        </row>
        <row r="1298">
          <cell r="A1298" t="str">
            <v>1319-2141-DHBP-000-00000-SO</v>
          </cell>
          <cell r="B1298" t="str">
            <v>1319</v>
          </cell>
          <cell r="C1298" t="str">
            <v>2141</v>
          </cell>
          <cell r="D1298" t="str">
            <v>DHBP</v>
          </cell>
          <cell r="E1298" t="str">
            <v>000</v>
          </cell>
          <cell r="F1298" t="str">
            <v>00000</v>
          </cell>
          <cell r="G1298" t="str">
            <v>SO</v>
          </cell>
          <cell r="H1298" t="str">
            <v>Bladder Tank (Collapsible)</v>
          </cell>
        </row>
        <row r="1299">
          <cell r="A1299" t="str">
            <v>1319-2230-DLLD-000-00000-SO</v>
          </cell>
          <cell r="B1299" t="str">
            <v>1319</v>
          </cell>
          <cell r="C1299" t="str">
            <v>2230</v>
          </cell>
          <cell r="D1299" t="str">
            <v>DLLD</v>
          </cell>
          <cell r="E1299" t="str">
            <v>000</v>
          </cell>
          <cell r="F1299" t="str">
            <v>00000</v>
          </cell>
          <cell r="G1299" t="str">
            <v>SO</v>
          </cell>
          <cell r="H1299" t="str">
            <v>Bladder Tank (Collapsible)</v>
          </cell>
        </row>
        <row r="1300">
          <cell r="A1300" t="str">
            <v>1319-2375-DEFP-000-00000-SO</v>
          </cell>
          <cell r="B1300" t="str">
            <v>1319</v>
          </cell>
          <cell r="C1300" t="str">
            <v>2375</v>
          </cell>
          <cell r="D1300" t="str">
            <v>DEFP</v>
          </cell>
          <cell r="E1300" t="str">
            <v>000</v>
          </cell>
          <cell r="F1300" t="str">
            <v>00000</v>
          </cell>
          <cell r="G1300" t="str">
            <v>SO</v>
          </cell>
          <cell r="H1300" t="str">
            <v>Bladder Tank (Collapsible)</v>
          </cell>
        </row>
        <row r="1301">
          <cell r="A1301" t="str">
            <v>1319-2460-DIIP-000-00000-SO</v>
          </cell>
          <cell r="B1301" t="str">
            <v>1319</v>
          </cell>
          <cell r="C1301" t="str">
            <v>2460</v>
          </cell>
          <cell r="D1301" t="str">
            <v>DIIP</v>
          </cell>
          <cell r="E1301" t="str">
            <v>000</v>
          </cell>
          <cell r="F1301" t="str">
            <v>00000</v>
          </cell>
          <cell r="G1301" t="str">
            <v>SO</v>
          </cell>
          <cell r="H1301" t="str">
            <v>Bladder Tank (Collapsible)</v>
          </cell>
        </row>
        <row r="1302">
          <cell r="A1302" t="str">
            <v>1319-2574-EGUP-000-00000-SO</v>
          </cell>
          <cell r="B1302" t="str">
            <v>1319</v>
          </cell>
          <cell r="C1302" t="str">
            <v>2574</v>
          </cell>
          <cell r="D1302" t="str">
            <v>EGUP</v>
          </cell>
          <cell r="E1302" t="str">
            <v>000</v>
          </cell>
          <cell r="F1302" t="str">
            <v>00000</v>
          </cell>
          <cell r="G1302" t="str">
            <v>SO</v>
          </cell>
          <cell r="H1302" t="str">
            <v>Bladder Tank (Collapsible)</v>
          </cell>
        </row>
        <row r="1303">
          <cell r="A1303" t="str">
            <v>1319-2576-EGTD-000-00000-SO</v>
          </cell>
          <cell r="B1303" t="str">
            <v>1319</v>
          </cell>
          <cell r="C1303" t="str">
            <v>2576</v>
          </cell>
          <cell r="D1303" t="str">
            <v>EGTD</v>
          </cell>
          <cell r="E1303" t="str">
            <v>000</v>
          </cell>
          <cell r="F1303" t="str">
            <v>00000</v>
          </cell>
          <cell r="G1303" t="str">
            <v>SO</v>
          </cell>
          <cell r="H1303" t="str">
            <v>Bladder Tank [Collapsible]</v>
          </cell>
        </row>
        <row r="1304">
          <cell r="A1304" t="str">
            <v>1320-1290-0000-000-00000-SO</v>
          </cell>
          <cell r="B1304" t="str">
            <v>1320</v>
          </cell>
          <cell r="C1304" t="str">
            <v>1290</v>
          </cell>
          <cell r="D1304" t="str">
            <v>0000</v>
          </cell>
          <cell r="E1304" t="str">
            <v>000</v>
          </cell>
          <cell r="F1304" t="str">
            <v>00000</v>
          </cell>
          <cell r="G1304" t="str">
            <v>SO</v>
          </cell>
          <cell r="H1304" t="str">
            <v>Fuel for Engines</v>
          </cell>
        </row>
        <row r="1305">
          <cell r="A1305" t="str">
            <v>1320-2051-DEGD-000-00000-SO</v>
          </cell>
          <cell r="B1305" t="str">
            <v>1320</v>
          </cell>
          <cell r="C1305" t="str">
            <v>2051</v>
          </cell>
          <cell r="D1305" t="str">
            <v>DEGD</v>
          </cell>
          <cell r="E1305" t="str">
            <v>000</v>
          </cell>
          <cell r="F1305" t="str">
            <v>00000</v>
          </cell>
          <cell r="G1305" t="str">
            <v>SO</v>
          </cell>
          <cell r="H1305" t="str">
            <v>Fuel for Engines</v>
          </cell>
        </row>
        <row r="1306">
          <cell r="A1306" t="str">
            <v>1320-2141-DHBP-000-00000-SO</v>
          </cell>
          <cell r="B1306" t="str">
            <v>1320</v>
          </cell>
          <cell r="C1306" t="str">
            <v>2141</v>
          </cell>
          <cell r="D1306" t="str">
            <v>DHBP</v>
          </cell>
          <cell r="E1306" t="str">
            <v>000</v>
          </cell>
          <cell r="F1306" t="str">
            <v>00000</v>
          </cell>
          <cell r="G1306" t="str">
            <v>SO</v>
          </cell>
          <cell r="H1306" t="str">
            <v>Fuel for Engines</v>
          </cell>
        </row>
        <row r="1307">
          <cell r="A1307" t="str">
            <v>1320-2230-DLLD-000-00000-SO</v>
          </cell>
          <cell r="B1307" t="str">
            <v>1320</v>
          </cell>
          <cell r="C1307" t="str">
            <v>2230</v>
          </cell>
          <cell r="D1307" t="str">
            <v>DLLD</v>
          </cell>
          <cell r="E1307" t="str">
            <v>000</v>
          </cell>
          <cell r="F1307" t="str">
            <v>00000</v>
          </cell>
          <cell r="G1307" t="str">
            <v>SO</v>
          </cell>
          <cell r="H1307" t="str">
            <v>Fuel for Engines</v>
          </cell>
        </row>
        <row r="1308">
          <cell r="A1308" t="str">
            <v>1320-2375-DEFP-000-00000-SO</v>
          </cell>
          <cell r="B1308" t="str">
            <v>1320</v>
          </cell>
          <cell r="C1308" t="str">
            <v>2375</v>
          </cell>
          <cell r="D1308" t="str">
            <v>DEFP</v>
          </cell>
          <cell r="E1308" t="str">
            <v>000</v>
          </cell>
          <cell r="F1308" t="str">
            <v>00000</v>
          </cell>
          <cell r="G1308" t="str">
            <v>SO</v>
          </cell>
          <cell r="H1308" t="str">
            <v>Fuel for Engines</v>
          </cell>
        </row>
        <row r="1309">
          <cell r="A1309" t="str">
            <v>1320-2460-DIIP-000-00000-SO</v>
          </cell>
          <cell r="B1309" t="str">
            <v>1320</v>
          </cell>
          <cell r="C1309" t="str">
            <v>2460</v>
          </cell>
          <cell r="D1309" t="str">
            <v>DIIP</v>
          </cell>
          <cell r="E1309" t="str">
            <v>000</v>
          </cell>
          <cell r="F1309" t="str">
            <v>00000</v>
          </cell>
          <cell r="G1309" t="str">
            <v>SO</v>
          </cell>
          <cell r="H1309" t="str">
            <v>Fuel for Engines</v>
          </cell>
        </row>
        <row r="1310">
          <cell r="A1310" t="str">
            <v>1320-2574-EGUP-000-00000-SO</v>
          </cell>
          <cell r="B1310" t="str">
            <v>1320</v>
          </cell>
          <cell r="C1310" t="str">
            <v>2574</v>
          </cell>
          <cell r="D1310" t="str">
            <v>EGUP</v>
          </cell>
          <cell r="E1310" t="str">
            <v>000</v>
          </cell>
          <cell r="F1310" t="str">
            <v>00000</v>
          </cell>
          <cell r="G1310" t="str">
            <v>SO</v>
          </cell>
          <cell r="H1310" t="str">
            <v>Fuel for Engines</v>
          </cell>
        </row>
        <row r="1311">
          <cell r="A1311" t="str">
            <v>1321-1290-0000-000-00000-SO</v>
          </cell>
          <cell r="B1311" t="str">
            <v>1321</v>
          </cell>
          <cell r="C1311" t="str">
            <v>1290</v>
          </cell>
          <cell r="D1311" t="str">
            <v>0000</v>
          </cell>
          <cell r="E1311" t="str">
            <v>000</v>
          </cell>
          <cell r="F1311" t="str">
            <v>00000</v>
          </cell>
          <cell r="G1311" t="str">
            <v>SO</v>
          </cell>
          <cell r="H1311" t="str">
            <v>Engine Oil &amp; Lubricants</v>
          </cell>
        </row>
        <row r="1312">
          <cell r="A1312" t="str">
            <v>1321-2051-DEGD-000-00000-SO</v>
          </cell>
          <cell r="B1312" t="str">
            <v>1321</v>
          </cell>
          <cell r="C1312" t="str">
            <v>2051</v>
          </cell>
          <cell r="D1312" t="str">
            <v>DEGD</v>
          </cell>
          <cell r="E1312" t="str">
            <v>000</v>
          </cell>
          <cell r="F1312" t="str">
            <v>00000</v>
          </cell>
          <cell r="G1312" t="str">
            <v>SO</v>
          </cell>
          <cell r="H1312" t="str">
            <v>Engine Oil &amp; Lubricants</v>
          </cell>
        </row>
        <row r="1313">
          <cell r="A1313" t="str">
            <v>1321-2141-DHBP-000-00000-SO</v>
          </cell>
          <cell r="B1313" t="str">
            <v>1321</v>
          </cell>
          <cell r="C1313" t="str">
            <v>2141</v>
          </cell>
          <cell r="D1313" t="str">
            <v>DHBP</v>
          </cell>
          <cell r="E1313" t="str">
            <v>000</v>
          </cell>
          <cell r="F1313" t="str">
            <v>00000</v>
          </cell>
          <cell r="G1313" t="str">
            <v>SO</v>
          </cell>
          <cell r="H1313" t="str">
            <v>Engine Oil &amp; Lubricants</v>
          </cell>
        </row>
        <row r="1314">
          <cell r="A1314" t="str">
            <v>1321-2230-DLLD-000-00000-SO</v>
          </cell>
          <cell r="B1314" t="str">
            <v>1321</v>
          </cell>
          <cell r="C1314" t="str">
            <v>2230</v>
          </cell>
          <cell r="D1314" t="str">
            <v>DLLD</v>
          </cell>
          <cell r="E1314" t="str">
            <v>000</v>
          </cell>
          <cell r="F1314" t="str">
            <v>00000</v>
          </cell>
          <cell r="G1314" t="str">
            <v>SO</v>
          </cell>
          <cell r="H1314" t="str">
            <v>Engine Oil &amp; Lubricants</v>
          </cell>
        </row>
        <row r="1315">
          <cell r="A1315" t="str">
            <v>1321-2375-DEFP-000-00000-SO</v>
          </cell>
          <cell r="B1315" t="str">
            <v>1321</v>
          </cell>
          <cell r="C1315" t="str">
            <v>2375</v>
          </cell>
          <cell r="D1315" t="str">
            <v>DEFP</v>
          </cell>
          <cell r="E1315" t="str">
            <v>000</v>
          </cell>
          <cell r="F1315" t="str">
            <v>00000</v>
          </cell>
          <cell r="G1315" t="str">
            <v>SO</v>
          </cell>
          <cell r="H1315" t="str">
            <v>Engine Oil &amp; Lubricants</v>
          </cell>
        </row>
        <row r="1316">
          <cell r="A1316" t="str">
            <v>1321-2460-DIIP-000-00000-SO</v>
          </cell>
          <cell r="B1316" t="str">
            <v>1321</v>
          </cell>
          <cell r="C1316" t="str">
            <v>2460</v>
          </cell>
          <cell r="D1316" t="str">
            <v>DIIP</v>
          </cell>
          <cell r="E1316" t="str">
            <v>000</v>
          </cell>
          <cell r="F1316" t="str">
            <v>00000</v>
          </cell>
          <cell r="G1316" t="str">
            <v>SO</v>
          </cell>
          <cell r="H1316" t="str">
            <v>Engine Oil &amp; Lubricants</v>
          </cell>
        </row>
        <row r="1317">
          <cell r="A1317" t="str">
            <v>1321-2574-EGUP-000-00000-SO</v>
          </cell>
          <cell r="B1317" t="str">
            <v>1321</v>
          </cell>
          <cell r="C1317" t="str">
            <v>2574</v>
          </cell>
          <cell r="D1317" t="str">
            <v>EGUP</v>
          </cell>
          <cell r="E1317" t="str">
            <v>000</v>
          </cell>
          <cell r="F1317" t="str">
            <v>00000</v>
          </cell>
          <cell r="G1317" t="str">
            <v>SO</v>
          </cell>
          <cell r="H1317" t="str">
            <v>Engine Oil &amp; Lubricants</v>
          </cell>
        </row>
        <row r="1318">
          <cell r="A1318" t="str">
            <v>1325-2230-DLLD-000-00000-SO</v>
          </cell>
          <cell r="B1318" t="str">
            <v>1325</v>
          </cell>
          <cell r="C1318" t="str">
            <v>2230</v>
          </cell>
          <cell r="D1318" t="str">
            <v>DLLD</v>
          </cell>
          <cell r="E1318" t="str">
            <v>000</v>
          </cell>
          <cell r="F1318" t="str">
            <v>00000</v>
          </cell>
          <cell r="G1318" t="str">
            <v>SO</v>
          </cell>
          <cell r="H1318" t="str">
            <v>Sandbags</v>
          </cell>
        </row>
        <row r="1319">
          <cell r="A1319" t="str">
            <v>1350-1190-0000-000-00000-SO</v>
          </cell>
          <cell r="B1319" t="str">
            <v>1350</v>
          </cell>
          <cell r="C1319" t="str">
            <v>1190</v>
          </cell>
          <cell r="D1319" t="str">
            <v>0000</v>
          </cell>
          <cell r="E1319" t="str">
            <v>000</v>
          </cell>
          <cell r="F1319" t="str">
            <v>00000</v>
          </cell>
          <cell r="G1319" t="str">
            <v>SO</v>
          </cell>
          <cell r="H1319" t="str">
            <v>NBI PSU Logistics - Other Costs</v>
          </cell>
        </row>
        <row r="1320">
          <cell r="A1320" t="str">
            <v>1350-2051-DEGD-A11-00000-SO</v>
          </cell>
          <cell r="B1320" t="str">
            <v>1350</v>
          </cell>
          <cell r="C1320" t="str">
            <v>2051</v>
          </cell>
          <cell r="D1320" t="str">
            <v>DEGD</v>
          </cell>
          <cell r="E1320" t="str">
            <v>A11</v>
          </cell>
          <cell r="F1320" t="str">
            <v>00000</v>
          </cell>
          <cell r="G1320" t="str">
            <v>SO</v>
          </cell>
          <cell r="H1320" t="str">
            <v>NBI PSU Logistics - Other Costs</v>
          </cell>
        </row>
        <row r="1321">
          <cell r="A1321" t="str">
            <v>1350-2051-DEGZ-000-00000-SO</v>
          </cell>
          <cell r="B1321" t="str">
            <v>1350</v>
          </cell>
          <cell r="C1321" t="str">
            <v>2051</v>
          </cell>
          <cell r="D1321" t="str">
            <v>DEGZ</v>
          </cell>
          <cell r="E1321" t="str">
            <v>000</v>
          </cell>
          <cell r="F1321" t="str">
            <v>00000</v>
          </cell>
          <cell r="G1321" t="str">
            <v>SO</v>
          </cell>
          <cell r="H1321" t="str">
            <v>NBI PSU Logistics Other Allocation - SL</v>
          </cell>
        </row>
        <row r="1322">
          <cell r="A1322" t="str">
            <v>1350-2141-DHBP-A11-00000-SO</v>
          </cell>
          <cell r="B1322" t="str">
            <v>1350</v>
          </cell>
          <cell r="C1322" t="str">
            <v>2141</v>
          </cell>
          <cell r="D1322" t="str">
            <v>DHBP</v>
          </cell>
          <cell r="E1322" t="str">
            <v>A11</v>
          </cell>
          <cell r="F1322" t="str">
            <v>00000</v>
          </cell>
          <cell r="G1322" t="str">
            <v>SO</v>
          </cell>
          <cell r="H1322" t="str">
            <v>NBI PSU Logistics - Other Costs</v>
          </cell>
        </row>
        <row r="1323">
          <cell r="A1323" t="str">
            <v>1350-2141-DHBZ-000-00000-SO</v>
          </cell>
          <cell r="B1323" t="str">
            <v>1350</v>
          </cell>
          <cell r="C1323" t="str">
            <v>2141</v>
          </cell>
          <cell r="D1323" t="str">
            <v>DHBZ</v>
          </cell>
          <cell r="E1323" t="str">
            <v>000</v>
          </cell>
          <cell r="F1323" t="str">
            <v>00000</v>
          </cell>
          <cell r="G1323" t="str">
            <v>SO</v>
          </cell>
          <cell r="H1323" t="str">
            <v>NBI PSU Logistics Other Allocation - SL</v>
          </cell>
        </row>
        <row r="1324">
          <cell r="A1324" t="str">
            <v>1350-2230-DLLD-A11-00000-SO</v>
          </cell>
          <cell r="B1324" t="str">
            <v>1350</v>
          </cell>
          <cell r="C1324" t="str">
            <v>2230</v>
          </cell>
          <cell r="D1324" t="str">
            <v>DLLD</v>
          </cell>
          <cell r="E1324" t="str">
            <v>A11</v>
          </cell>
          <cell r="F1324" t="str">
            <v>00000</v>
          </cell>
          <cell r="G1324" t="str">
            <v>SO</v>
          </cell>
          <cell r="H1324" t="str">
            <v>NBI PSU Logistics - Other Costs</v>
          </cell>
        </row>
        <row r="1325">
          <cell r="A1325" t="str">
            <v>1350-2230-DLLZ-000-00000-SO</v>
          </cell>
          <cell r="B1325" t="str">
            <v>1350</v>
          </cell>
          <cell r="C1325" t="str">
            <v>2230</v>
          </cell>
          <cell r="D1325" t="str">
            <v>DLLZ</v>
          </cell>
          <cell r="E1325" t="str">
            <v>000</v>
          </cell>
          <cell r="F1325" t="str">
            <v>00000</v>
          </cell>
          <cell r="G1325" t="str">
            <v>SO</v>
          </cell>
          <cell r="H1325" t="str">
            <v>NBI PSU Logistics Other Allocation - SL</v>
          </cell>
        </row>
        <row r="1326">
          <cell r="A1326" t="str">
            <v>1350-2375-DEFP-A11-00000-SO</v>
          </cell>
          <cell r="B1326" t="str">
            <v>1350</v>
          </cell>
          <cell r="C1326" t="str">
            <v>2375</v>
          </cell>
          <cell r="D1326" t="str">
            <v>DEFP</v>
          </cell>
          <cell r="E1326" t="str">
            <v>A11</v>
          </cell>
          <cell r="F1326" t="str">
            <v>00000</v>
          </cell>
          <cell r="G1326" t="str">
            <v>SO</v>
          </cell>
          <cell r="H1326" t="str">
            <v>NBI PSU Logistics - Other Costs</v>
          </cell>
        </row>
        <row r="1327">
          <cell r="A1327" t="str">
            <v>1350-2375-DEFZ-000-00000-SO</v>
          </cell>
          <cell r="B1327" t="str">
            <v>1350</v>
          </cell>
          <cell r="C1327" t="str">
            <v>2375</v>
          </cell>
          <cell r="D1327" t="str">
            <v>DEFZ</v>
          </cell>
          <cell r="E1327" t="str">
            <v>000</v>
          </cell>
          <cell r="F1327" t="str">
            <v>00000</v>
          </cell>
          <cell r="G1327" t="str">
            <v>SO</v>
          </cell>
          <cell r="H1327" t="str">
            <v>NBI PSU Logistics Other Allocation - SL</v>
          </cell>
        </row>
        <row r="1328">
          <cell r="A1328" t="str">
            <v>1350-2460-DIIP-A11-00000-SO</v>
          </cell>
          <cell r="B1328" t="str">
            <v>1350</v>
          </cell>
          <cell r="C1328" t="str">
            <v>2460</v>
          </cell>
          <cell r="D1328" t="str">
            <v>DIIP</v>
          </cell>
          <cell r="E1328" t="str">
            <v>A11</v>
          </cell>
          <cell r="F1328" t="str">
            <v>00000</v>
          </cell>
          <cell r="G1328" t="str">
            <v>SO</v>
          </cell>
          <cell r="H1328" t="str">
            <v>NBI PSU Logistics - Other Costs</v>
          </cell>
        </row>
        <row r="1329">
          <cell r="A1329" t="str">
            <v>1350-2460-DIIZ-000-00000-SO</v>
          </cell>
          <cell r="B1329" t="str">
            <v>1350</v>
          </cell>
          <cell r="C1329" t="str">
            <v>2460</v>
          </cell>
          <cell r="D1329" t="str">
            <v>DIIZ</v>
          </cell>
          <cell r="E1329" t="str">
            <v>000</v>
          </cell>
          <cell r="F1329" t="str">
            <v>00000</v>
          </cell>
          <cell r="G1329" t="str">
            <v>SO</v>
          </cell>
          <cell r="H1329" t="str">
            <v>NBI PSU Logistics Other Allocation - SL</v>
          </cell>
        </row>
        <row r="1330">
          <cell r="A1330" t="str">
            <v>1350-2574-EGUP-A11-00000-SO</v>
          </cell>
          <cell r="B1330" t="str">
            <v>1350</v>
          </cell>
          <cell r="C1330" t="str">
            <v>2574</v>
          </cell>
          <cell r="D1330" t="str">
            <v>EGUP</v>
          </cell>
          <cell r="E1330" t="str">
            <v>A11</v>
          </cell>
          <cell r="F1330" t="str">
            <v>00000</v>
          </cell>
          <cell r="G1330" t="str">
            <v>SO</v>
          </cell>
          <cell r="H1330" t="str">
            <v>NBI PSU Logistics - Other Costs</v>
          </cell>
        </row>
        <row r="1331">
          <cell r="A1331" t="str">
            <v>1350-2574-EGUZ-000-00000-SO</v>
          </cell>
          <cell r="B1331" t="str">
            <v>1350</v>
          </cell>
          <cell r="C1331" t="str">
            <v>2574</v>
          </cell>
          <cell r="D1331" t="str">
            <v>EGUZ</v>
          </cell>
          <cell r="E1331" t="str">
            <v>000</v>
          </cell>
          <cell r="F1331" t="str">
            <v>00000</v>
          </cell>
          <cell r="G1331" t="str">
            <v>SO</v>
          </cell>
          <cell r="H1331" t="str">
            <v>NBI PSU Logistics Other Allocation - SL</v>
          </cell>
        </row>
        <row r="1332">
          <cell r="A1332" t="str">
            <v>1350-2576-EGTD-A11-00000-SO</v>
          </cell>
          <cell r="B1332" t="str">
            <v>1350</v>
          </cell>
          <cell r="C1332" t="str">
            <v>2576</v>
          </cell>
          <cell r="D1332" t="str">
            <v>EGTD</v>
          </cell>
          <cell r="E1332" t="str">
            <v>A11</v>
          </cell>
          <cell r="F1332" t="str">
            <v>00000</v>
          </cell>
          <cell r="G1332" t="str">
            <v>SO</v>
          </cell>
          <cell r="H1332" t="str">
            <v>NBI PSU Logistics - Other Costs</v>
          </cell>
        </row>
        <row r="1333">
          <cell r="A1333" t="str">
            <v>1399-1090-0000-000-00000-SO</v>
          </cell>
          <cell r="B1333" t="str">
            <v>1399</v>
          </cell>
          <cell r="C1333" t="str">
            <v>1090</v>
          </cell>
          <cell r="D1333" t="str">
            <v>0000</v>
          </cell>
          <cell r="E1333" t="str">
            <v>000</v>
          </cell>
          <cell r="F1333" t="str">
            <v>00000</v>
          </cell>
          <cell r="G1333" t="str">
            <v>SO</v>
          </cell>
          <cell r="H1333" t="str">
            <v>Casdade - HO Prog Shared Costs - SL</v>
          </cell>
        </row>
        <row r="1334">
          <cell r="A1334" t="str">
            <v>1399-2051-DEGD-A11-00000-SO</v>
          </cell>
          <cell r="B1334" t="str">
            <v>1399</v>
          </cell>
          <cell r="C1334" t="str">
            <v>2051</v>
          </cell>
          <cell r="D1334" t="str">
            <v>DEGD</v>
          </cell>
          <cell r="E1334" t="str">
            <v>A11</v>
          </cell>
          <cell r="F1334" t="str">
            <v>00000</v>
          </cell>
          <cell r="G1334" t="str">
            <v>SO</v>
          </cell>
          <cell r="H1334" t="str">
            <v>Cascade - NBI PSU Logistics Allocation - SL</v>
          </cell>
        </row>
        <row r="1335">
          <cell r="A1335" t="str">
            <v>1399-2051-DEGD-A12-00000-SO</v>
          </cell>
          <cell r="B1335" t="str">
            <v>1399</v>
          </cell>
          <cell r="C1335" t="str">
            <v>2051</v>
          </cell>
          <cell r="D1335" t="str">
            <v>DEGD</v>
          </cell>
          <cell r="E1335" t="str">
            <v>A12</v>
          </cell>
          <cell r="F1335" t="str">
            <v>00000</v>
          </cell>
          <cell r="G1335" t="str">
            <v>SO</v>
          </cell>
          <cell r="H1335" t="str">
            <v>Merka Prog Shared Allocation Costs</v>
          </cell>
        </row>
        <row r="1336">
          <cell r="A1336" t="str">
            <v>1399-2141-DHBP-A11-00000-SO</v>
          </cell>
          <cell r="B1336" t="str">
            <v>1399</v>
          </cell>
          <cell r="C1336" t="str">
            <v>2141</v>
          </cell>
          <cell r="D1336" t="str">
            <v>DHBP</v>
          </cell>
          <cell r="E1336" t="str">
            <v>A11</v>
          </cell>
          <cell r="F1336" t="str">
            <v>00000</v>
          </cell>
          <cell r="G1336" t="str">
            <v>SO</v>
          </cell>
          <cell r="H1336" t="str">
            <v>Cascade - NBI PSU Logistics Allocation - SL</v>
          </cell>
        </row>
        <row r="1337">
          <cell r="A1337" t="str">
            <v>1399-2230-DLLD-A11-00000-SO</v>
          </cell>
          <cell r="B1337" t="str">
            <v>1399</v>
          </cell>
          <cell r="C1337" t="str">
            <v>2230</v>
          </cell>
          <cell r="D1337" t="str">
            <v>DLLD</v>
          </cell>
          <cell r="E1337" t="str">
            <v>A11</v>
          </cell>
          <cell r="F1337" t="str">
            <v>00000</v>
          </cell>
          <cell r="G1337" t="str">
            <v>SO</v>
          </cell>
          <cell r="H1337" t="str">
            <v>Cascade - NBI PSU Logistics Allocation - SL</v>
          </cell>
        </row>
        <row r="1338">
          <cell r="A1338" t="str">
            <v>1399-2230-DLLD-A12-00000-SO</v>
          </cell>
          <cell r="B1338" t="str">
            <v>1399</v>
          </cell>
          <cell r="C1338" t="str">
            <v>2230</v>
          </cell>
          <cell r="D1338" t="str">
            <v>DLLD</v>
          </cell>
          <cell r="E1338" t="str">
            <v>A12</v>
          </cell>
          <cell r="F1338" t="str">
            <v>00000</v>
          </cell>
          <cell r="G1338" t="str">
            <v>SO</v>
          </cell>
          <cell r="H1338" t="str">
            <v>Merka Prog Shared Allocation Costs</v>
          </cell>
        </row>
        <row r="1339">
          <cell r="A1339" t="str">
            <v>1399-2375-DEFP-A11-00000-SO</v>
          </cell>
          <cell r="B1339" t="str">
            <v>1399</v>
          </cell>
          <cell r="C1339" t="str">
            <v>2375</v>
          </cell>
          <cell r="D1339" t="str">
            <v>DEFP</v>
          </cell>
          <cell r="E1339" t="str">
            <v>A11</v>
          </cell>
          <cell r="F1339" t="str">
            <v>00000</v>
          </cell>
          <cell r="G1339" t="str">
            <v>SO</v>
          </cell>
          <cell r="H1339" t="str">
            <v>Cascade - NBI PSU Logistics Allocation - SL</v>
          </cell>
        </row>
        <row r="1340">
          <cell r="A1340" t="str">
            <v>1399-2460-DIIP-A11-00000-SO</v>
          </cell>
          <cell r="B1340" t="str">
            <v>1399</v>
          </cell>
          <cell r="C1340" t="str">
            <v>2460</v>
          </cell>
          <cell r="D1340" t="str">
            <v>DIIP</v>
          </cell>
          <cell r="E1340" t="str">
            <v>A11</v>
          </cell>
          <cell r="F1340" t="str">
            <v>00000</v>
          </cell>
          <cell r="G1340" t="str">
            <v>SO</v>
          </cell>
          <cell r="H1340" t="str">
            <v>Cascade - NBI PSU Logistics Allocation - SL</v>
          </cell>
        </row>
        <row r="1341">
          <cell r="A1341" t="str">
            <v>1399-2574-EGUP-A11-00000-SO</v>
          </cell>
          <cell r="B1341" t="str">
            <v>1399</v>
          </cell>
          <cell r="C1341" t="str">
            <v>2574</v>
          </cell>
          <cell r="D1341" t="str">
            <v>EGUP</v>
          </cell>
          <cell r="E1341" t="str">
            <v>A11</v>
          </cell>
          <cell r="F1341" t="str">
            <v>00000</v>
          </cell>
          <cell r="G1341" t="str">
            <v>SO</v>
          </cell>
          <cell r="H1341" t="str">
            <v>Cascade - NBI PSU Logistics Allocation - SL</v>
          </cell>
        </row>
        <row r="1342">
          <cell r="A1342" t="str">
            <v>1399-2574-EGUP-A13-00000-SO</v>
          </cell>
          <cell r="B1342" t="str">
            <v>1399</v>
          </cell>
          <cell r="C1342" t="str">
            <v>2574</v>
          </cell>
          <cell r="D1342" t="str">
            <v>EGUP</v>
          </cell>
          <cell r="E1342" t="str">
            <v>A13</v>
          </cell>
          <cell r="F1342" t="str">
            <v>00000</v>
          </cell>
          <cell r="G1342" t="str">
            <v>SO</v>
          </cell>
          <cell r="H1342" t="str">
            <v>Cascade - BAY Prog Shared Costs</v>
          </cell>
        </row>
        <row r="1343">
          <cell r="A1343" t="str">
            <v>1399-2576-EGTD-A12-00000-SO</v>
          </cell>
          <cell r="B1343" t="str">
            <v>1399</v>
          </cell>
          <cell r="C1343" t="str">
            <v>2576</v>
          </cell>
          <cell r="D1343" t="str">
            <v>EGTD</v>
          </cell>
          <cell r="E1343" t="str">
            <v>A12</v>
          </cell>
          <cell r="F1343" t="str">
            <v>00000</v>
          </cell>
          <cell r="G1343" t="str">
            <v>SO</v>
          </cell>
          <cell r="H1343" t="str">
            <v>Merka Prog Shared Allocation Costs</v>
          </cell>
        </row>
        <row r="1344">
          <cell r="A1344" t="str">
            <v>1600-1290-0000-000-00000-SO</v>
          </cell>
          <cell r="B1344" t="str">
            <v>1600</v>
          </cell>
          <cell r="C1344" t="str">
            <v>1290</v>
          </cell>
          <cell r="D1344" t="str">
            <v>0000</v>
          </cell>
          <cell r="E1344" t="str">
            <v>000</v>
          </cell>
          <cell r="F1344" t="str">
            <v>00000</v>
          </cell>
          <cell r="G1344" t="str">
            <v>SO</v>
          </cell>
          <cell r="H1344" t="str">
            <v>Freight Charges</v>
          </cell>
        </row>
        <row r="1345">
          <cell r="A1345" t="str">
            <v>1600-2051-DEGD-000-00000-SO</v>
          </cell>
          <cell r="B1345" t="str">
            <v>1600</v>
          </cell>
          <cell r="C1345" t="str">
            <v>2051</v>
          </cell>
          <cell r="D1345" t="str">
            <v>DEGD</v>
          </cell>
          <cell r="E1345" t="str">
            <v>000</v>
          </cell>
          <cell r="F1345" t="str">
            <v>00000</v>
          </cell>
          <cell r="G1345" t="str">
            <v>SO</v>
          </cell>
          <cell r="H1345" t="str">
            <v>Freight Charges</v>
          </cell>
        </row>
        <row r="1346">
          <cell r="A1346" t="str">
            <v>1600-2141-DHBP-000-00000-SO</v>
          </cell>
          <cell r="B1346" t="str">
            <v>1600</v>
          </cell>
          <cell r="C1346" t="str">
            <v>2141</v>
          </cell>
          <cell r="D1346" t="str">
            <v>DHBP</v>
          </cell>
          <cell r="E1346" t="str">
            <v>000</v>
          </cell>
          <cell r="F1346" t="str">
            <v>00000</v>
          </cell>
          <cell r="G1346" t="str">
            <v>SO</v>
          </cell>
          <cell r="H1346" t="str">
            <v>Freight Charges</v>
          </cell>
        </row>
        <row r="1347">
          <cell r="A1347" t="str">
            <v>1600-2230-DLLD-000-00000-SO</v>
          </cell>
          <cell r="B1347" t="str">
            <v>1600</v>
          </cell>
          <cell r="C1347" t="str">
            <v>2230</v>
          </cell>
          <cell r="D1347" t="str">
            <v>DLLD</v>
          </cell>
          <cell r="E1347" t="str">
            <v>000</v>
          </cell>
          <cell r="F1347" t="str">
            <v>00000</v>
          </cell>
          <cell r="G1347" t="str">
            <v>SO</v>
          </cell>
          <cell r="H1347" t="str">
            <v>Freight Charges</v>
          </cell>
        </row>
        <row r="1348">
          <cell r="A1348" t="str">
            <v>1600-2375-DEFP-000-00000-SO</v>
          </cell>
          <cell r="B1348" t="str">
            <v>1600</v>
          </cell>
          <cell r="C1348" t="str">
            <v>2375</v>
          </cell>
          <cell r="D1348" t="str">
            <v>DEFP</v>
          </cell>
          <cell r="E1348" t="str">
            <v>000</v>
          </cell>
          <cell r="F1348" t="str">
            <v>00000</v>
          </cell>
          <cell r="G1348" t="str">
            <v>SO</v>
          </cell>
          <cell r="H1348" t="str">
            <v>Freight Charges</v>
          </cell>
        </row>
        <row r="1349">
          <cell r="A1349" t="str">
            <v>1600-2460-DIIP-000-00000-SO</v>
          </cell>
          <cell r="B1349" t="str">
            <v>1600</v>
          </cell>
          <cell r="C1349" t="str">
            <v>2460</v>
          </cell>
          <cell r="D1349" t="str">
            <v>DIIP</v>
          </cell>
          <cell r="E1349" t="str">
            <v>000</v>
          </cell>
          <cell r="F1349" t="str">
            <v>00000</v>
          </cell>
          <cell r="G1349" t="str">
            <v>SO</v>
          </cell>
          <cell r="H1349" t="str">
            <v>Freight Charges</v>
          </cell>
        </row>
        <row r="1350">
          <cell r="A1350" t="str">
            <v>1600-2574-EGUP-000-00000-SO</v>
          </cell>
          <cell r="B1350" t="str">
            <v>1600</v>
          </cell>
          <cell r="C1350" t="str">
            <v>2574</v>
          </cell>
          <cell r="D1350" t="str">
            <v>EGUP</v>
          </cell>
          <cell r="E1350" t="str">
            <v>000</v>
          </cell>
          <cell r="F1350" t="str">
            <v>00000</v>
          </cell>
          <cell r="G1350" t="str">
            <v>SO</v>
          </cell>
          <cell r="H1350" t="str">
            <v>Freight Charges</v>
          </cell>
        </row>
        <row r="1351">
          <cell r="A1351" t="str">
            <v>1601-1290-0000-000-00000-SO</v>
          </cell>
          <cell r="B1351" t="str">
            <v>1601</v>
          </cell>
          <cell r="C1351" t="str">
            <v>1290</v>
          </cell>
          <cell r="D1351" t="str">
            <v>0000</v>
          </cell>
          <cell r="E1351" t="str">
            <v>000</v>
          </cell>
          <cell r="F1351" t="str">
            <v>00000</v>
          </cell>
          <cell r="G1351" t="str">
            <v>SO</v>
          </cell>
          <cell r="H1351" t="str">
            <v>Store Rent</v>
          </cell>
        </row>
        <row r="1352">
          <cell r="A1352" t="str">
            <v>1601-2051-DEGD-000-00000-SO</v>
          </cell>
          <cell r="B1352" t="str">
            <v>1601</v>
          </cell>
          <cell r="C1352" t="str">
            <v>2051</v>
          </cell>
          <cell r="D1352" t="str">
            <v>DEGD</v>
          </cell>
          <cell r="E1352" t="str">
            <v>000</v>
          </cell>
          <cell r="F1352" t="str">
            <v>00000</v>
          </cell>
          <cell r="G1352" t="str">
            <v>SO</v>
          </cell>
          <cell r="H1352" t="str">
            <v>Store Rent</v>
          </cell>
        </row>
        <row r="1353">
          <cell r="A1353" t="str">
            <v>1601-2141-DHBP-000-00000-SO</v>
          </cell>
          <cell r="B1353" t="str">
            <v>1601</v>
          </cell>
          <cell r="C1353" t="str">
            <v>2141</v>
          </cell>
          <cell r="D1353" t="str">
            <v>DHBP</v>
          </cell>
          <cell r="E1353" t="str">
            <v>000</v>
          </cell>
          <cell r="F1353" t="str">
            <v>00000</v>
          </cell>
          <cell r="G1353" t="str">
            <v>SO</v>
          </cell>
          <cell r="H1353" t="str">
            <v>Store Rent</v>
          </cell>
        </row>
        <row r="1354">
          <cell r="A1354" t="str">
            <v>1601-2230-DLLD-000-00000-SO</v>
          </cell>
          <cell r="B1354" t="str">
            <v>1601</v>
          </cell>
          <cell r="C1354" t="str">
            <v>2230</v>
          </cell>
          <cell r="D1354" t="str">
            <v>DLLD</v>
          </cell>
          <cell r="E1354" t="str">
            <v>000</v>
          </cell>
          <cell r="F1354" t="str">
            <v>00000</v>
          </cell>
          <cell r="G1354" t="str">
            <v>SO</v>
          </cell>
          <cell r="H1354" t="str">
            <v>Store Rent</v>
          </cell>
        </row>
        <row r="1355">
          <cell r="A1355" t="str">
            <v>1601-2375-DEFP-000-00000-SO</v>
          </cell>
          <cell r="B1355" t="str">
            <v>1601</v>
          </cell>
          <cell r="C1355" t="str">
            <v>2375</v>
          </cell>
          <cell r="D1355" t="str">
            <v>DEFP</v>
          </cell>
          <cell r="E1355" t="str">
            <v>000</v>
          </cell>
          <cell r="F1355" t="str">
            <v>00000</v>
          </cell>
          <cell r="G1355" t="str">
            <v>SO</v>
          </cell>
          <cell r="H1355" t="str">
            <v>Store Rent</v>
          </cell>
        </row>
        <row r="1356">
          <cell r="A1356" t="str">
            <v>1601-2460-DIIP-000-00000-SO</v>
          </cell>
          <cell r="B1356" t="str">
            <v>1601</v>
          </cell>
          <cell r="C1356" t="str">
            <v>2460</v>
          </cell>
          <cell r="D1356" t="str">
            <v>DIIP</v>
          </cell>
          <cell r="E1356" t="str">
            <v>000</v>
          </cell>
          <cell r="F1356" t="str">
            <v>00000</v>
          </cell>
          <cell r="G1356" t="str">
            <v>SO</v>
          </cell>
          <cell r="H1356" t="str">
            <v>Store Rent</v>
          </cell>
        </row>
        <row r="1357">
          <cell r="A1357" t="str">
            <v>1601-2574-EGUP-000-00000-SO</v>
          </cell>
          <cell r="B1357" t="str">
            <v>1601</v>
          </cell>
          <cell r="C1357" t="str">
            <v>2574</v>
          </cell>
          <cell r="D1357" t="str">
            <v>EGUP</v>
          </cell>
          <cell r="E1357" t="str">
            <v>000</v>
          </cell>
          <cell r="F1357" t="str">
            <v>00000</v>
          </cell>
          <cell r="G1357" t="str">
            <v>SO</v>
          </cell>
          <cell r="H1357" t="str">
            <v>Store Rent</v>
          </cell>
        </row>
        <row r="1358">
          <cell r="A1358" t="str">
            <v>1602-1090-0000-000-00000-SO</v>
          </cell>
          <cell r="B1358" t="str">
            <v>1602</v>
          </cell>
          <cell r="C1358" t="str">
            <v>1090</v>
          </cell>
          <cell r="D1358" t="str">
            <v>0000</v>
          </cell>
          <cell r="E1358" t="str">
            <v>000</v>
          </cell>
          <cell r="F1358" t="str">
            <v>00000</v>
          </cell>
          <cell r="G1358" t="str">
            <v>SO</v>
          </cell>
          <cell r="H1358" t="str">
            <v>Purchase Levy</v>
          </cell>
        </row>
        <row r="1359">
          <cell r="A1359" t="str">
            <v>1602-1290-0000-000-00000-SO</v>
          </cell>
          <cell r="B1359" t="str">
            <v>1602</v>
          </cell>
          <cell r="C1359" t="str">
            <v>1290</v>
          </cell>
          <cell r="D1359" t="str">
            <v>0000</v>
          </cell>
          <cell r="E1359" t="str">
            <v>000</v>
          </cell>
          <cell r="F1359" t="str">
            <v>00000</v>
          </cell>
          <cell r="G1359" t="str">
            <v>SO</v>
          </cell>
          <cell r="H1359" t="str">
            <v>Purchase Levy</v>
          </cell>
        </row>
        <row r="1360">
          <cell r="A1360" t="str">
            <v>1602-2051-DEGD-000-00000-SO</v>
          </cell>
          <cell r="B1360" t="str">
            <v>1602</v>
          </cell>
          <cell r="C1360" t="str">
            <v>2051</v>
          </cell>
          <cell r="D1360" t="str">
            <v>DEGD</v>
          </cell>
          <cell r="E1360" t="str">
            <v>000</v>
          </cell>
          <cell r="F1360" t="str">
            <v>00000</v>
          </cell>
          <cell r="G1360" t="str">
            <v>SO</v>
          </cell>
          <cell r="H1360" t="str">
            <v>Purchase Levy</v>
          </cell>
        </row>
        <row r="1361">
          <cell r="A1361" t="str">
            <v>1602-2051-DEGZ-000-00000-SO</v>
          </cell>
          <cell r="B1361" t="str">
            <v>1602</v>
          </cell>
          <cell r="C1361" t="str">
            <v>2051</v>
          </cell>
          <cell r="D1361" t="str">
            <v>DEGZ</v>
          </cell>
          <cell r="E1361" t="str">
            <v>000</v>
          </cell>
          <cell r="F1361" t="str">
            <v>00000</v>
          </cell>
          <cell r="G1361" t="str">
            <v>SO</v>
          </cell>
          <cell r="H1361" t="str">
            <v>Purchase Levy</v>
          </cell>
        </row>
        <row r="1362">
          <cell r="A1362" t="str">
            <v>1602-2141-DHBP-000-00000-SO</v>
          </cell>
          <cell r="B1362" t="str">
            <v>1602</v>
          </cell>
          <cell r="C1362" t="str">
            <v>2141</v>
          </cell>
          <cell r="D1362" t="str">
            <v>DHBP</v>
          </cell>
          <cell r="E1362" t="str">
            <v>000</v>
          </cell>
          <cell r="F1362" t="str">
            <v>00000</v>
          </cell>
          <cell r="G1362" t="str">
            <v>SO</v>
          </cell>
          <cell r="H1362" t="str">
            <v>Purchase Levy</v>
          </cell>
        </row>
        <row r="1363">
          <cell r="A1363" t="str">
            <v>1602-2141-DHBZ-000-00000-SO</v>
          </cell>
          <cell r="B1363" t="str">
            <v>1602</v>
          </cell>
          <cell r="C1363" t="str">
            <v>2141</v>
          </cell>
          <cell r="D1363" t="str">
            <v>DHBZ</v>
          </cell>
          <cell r="E1363" t="str">
            <v>000</v>
          </cell>
          <cell r="F1363" t="str">
            <v>00000</v>
          </cell>
          <cell r="G1363" t="str">
            <v>SO</v>
          </cell>
          <cell r="H1363" t="str">
            <v>Purchase Levy</v>
          </cell>
        </row>
        <row r="1364">
          <cell r="A1364" t="str">
            <v>1602-2230-DLLD-000-00000-SO</v>
          </cell>
          <cell r="B1364" t="str">
            <v>1602</v>
          </cell>
          <cell r="C1364" t="str">
            <v>2230</v>
          </cell>
          <cell r="D1364" t="str">
            <v>DLLD</v>
          </cell>
          <cell r="E1364" t="str">
            <v>000</v>
          </cell>
          <cell r="F1364" t="str">
            <v>00000</v>
          </cell>
          <cell r="G1364" t="str">
            <v>SO</v>
          </cell>
          <cell r="H1364" t="str">
            <v>Purchase Levy</v>
          </cell>
        </row>
        <row r="1365">
          <cell r="A1365" t="str">
            <v>1602-2230-DLLZ-000-00000-SO</v>
          </cell>
          <cell r="B1365" t="str">
            <v>1602</v>
          </cell>
          <cell r="C1365" t="str">
            <v>2230</v>
          </cell>
          <cell r="D1365" t="str">
            <v>DLLZ</v>
          </cell>
          <cell r="E1365" t="str">
            <v>000</v>
          </cell>
          <cell r="F1365" t="str">
            <v>00000</v>
          </cell>
          <cell r="G1365" t="str">
            <v>SO</v>
          </cell>
          <cell r="H1365" t="str">
            <v>Purchase Levy</v>
          </cell>
        </row>
        <row r="1366">
          <cell r="A1366" t="str">
            <v>1602-2375-DEFP-000-00000-SO</v>
          </cell>
          <cell r="B1366" t="str">
            <v>1602</v>
          </cell>
          <cell r="C1366" t="str">
            <v>2375</v>
          </cell>
          <cell r="D1366" t="str">
            <v>DEFP</v>
          </cell>
          <cell r="E1366" t="str">
            <v>000</v>
          </cell>
          <cell r="F1366" t="str">
            <v>00000</v>
          </cell>
          <cell r="G1366" t="str">
            <v>SO</v>
          </cell>
          <cell r="H1366" t="str">
            <v>Purchase Levy</v>
          </cell>
        </row>
        <row r="1367">
          <cell r="A1367" t="str">
            <v>1602-2375-DEFZ-000-00000-SO</v>
          </cell>
          <cell r="B1367" t="str">
            <v>1602</v>
          </cell>
          <cell r="C1367" t="str">
            <v>2375</v>
          </cell>
          <cell r="D1367" t="str">
            <v>DEFZ</v>
          </cell>
          <cell r="E1367" t="str">
            <v>000</v>
          </cell>
          <cell r="F1367" t="str">
            <v>00000</v>
          </cell>
          <cell r="G1367" t="str">
            <v>SO</v>
          </cell>
          <cell r="H1367" t="str">
            <v>Purchase Levy</v>
          </cell>
        </row>
        <row r="1368">
          <cell r="A1368" t="str">
            <v>1602-2460-DIIP-000-00000-SO</v>
          </cell>
          <cell r="B1368" t="str">
            <v>1602</v>
          </cell>
          <cell r="C1368" t="str">
            <v>2460</v>
          </cell>
          <cell r="D1368" t="str">
            <v>DIIP</v>
          </cell>
          <cell r="E1368" t="str">
            <v>000</v>
          </cell>
          <cell r="F1368" t="str">
            <v>00000</v>
          </cell>
          <cell r="G1368" t="str">
            <v>SO</v>
          </cell>
          <cell r="H1368" t="str">
            <v>Purchase Levy</v>
          </cell>
        </row>
        <row r="1369">
          <cell r="A1369" t="str">
            <v>1602-2460-DIIZ-000-00000-SO</v>
          </cell>
          <cell r="B1369" t="str">
            <v>1602</v>
          </cell>
          <cell r="C1369" t="str">
            <v>2460</v>
          </cell>
          <cell r="D1369" t="str">
            <v>DIIZ</v>
          </cell>
          <cell r="E1369" t="str">
            <v>000</v>
          </cell>
          <cell r="F1369" t="str">
            <v>00000</v>
          </cell>
          <cell r="G1369" t="str">
            <v>SO</v>
          </cell>
          <cell r="H1369" t="str">
            <v>Purchase Levy</v>
          </cell>
        </row>
        <row r="1370">
          <cell r="A1370" t="str">
            <v>1602-2574-EGUP-000-00000-SO</v>
          </cell>
          <cell r="B1370" t="str">
            <v>1602</v>
          </cell>
          <cell r="C1370" t="str">
            <v>2574</v>
          </cell>
          <cell r="D1370" t="str">
            <v>EGUP</v>
          </cell>
          <cell r="E1370" t="str">
            <v>000</v>
          </cell>
          <cell r="F1370" t="str">
            <v>00000</v>
          </cell>
          <cell r="G1370" t="str">
            <v>SO</v>
          </cell>
          <cell r="H1370" t="str">
            <v>Purchase Levy</v>
          </cell>
        </row>
        <row r="1371">
          <cell r="A1371" t="str">
            <v>1602-2574-EGUZ-000-00000-SO</v>
          </cell>
          <cell r="B1371" t="str">
            <v>1602</v>
          </cell>
          <cell r="C1371" t="str">
            <v>2574</v>
          </cell>
          <cell r="D1371" t="str">
            <v>EGUZ</v>
          </cell>
          <cell r="E1371" t="str">
            <v>000</v>
          </cell>
          <cell r="F1371" t="str">
            <v>00000</v>
          </cell>
          <cell r="G1371" t="str">
            <v>SO</v>
          </cell>
          <cell r="H1371" t="str">
            <v>Purchase Levy</v>
          </cell>
        </row>
        <row r="1372">
          <cell r="A1372" t="str">
            <v>1603-1290-0000-000-00000-SO</v>
          </cell>
          <cell r="B1372" t="str">
            <v>1603</v>
          </cell>
          <cell r="C1372" t="str">
            <v>1290</v>
          </cell>
          <cell r="D1372" t="str">
            <v>0000</v>
          </cell>
          <cell r="E1372" t="str">
            <v>000</v>
          </cell>
          <cell r="F1372" t="str">
            <v>00000</v>
          </cell>
          <cell r="G1372" t="str">
            <v>SO</v>
          </cell>
          <cell r="H1372" t="str">
            <v>Water Trucking</v>
          </cell>
        </row>
        <row r="1373">
          <cell r="A1373" t="str">
            <v>1603-2051-DEGD-000-00000-SO</v>
          </cell>
          <cell r="B1373" t="str">
            <v>1603</v>
          </cell>
          <cell r="C1373" t="str">
            <v>2051</v>
          </cell>
          <cell r="D1373" t="str">
            <v>DEGD</v>
          </cell>
          <cell r="E1373" t="str">
            <v>000</v>
          </cell>
          <cell r="F1373" t="str">
            <v>00000</v>
          </cell>
          <cell r="G1373" t="str">
            <v>SO</v>
          </cell>
          <cell r="H1373" t="str">
            <v>Water Trucking</v>
          </cell>
        </row>
        <row r="1374">
          <cell r="A1374" t="str">
            <v>1603-2141-DHBP-000-00000-SO</v>
          </cell>
          <cell r="B1374" t="str">
            <v>1603</v>
          </cell>
          <cell r="C1374" t="str">
            <v>2141</v>
          </cell>
          <cell r="D1374" t="str">
            <v>DHBP</v>
          </cell>
          <cell r="E1374" t="str">
            <v>000</v>
          </cell>
          <cell r="F1374" t="str">
            <v>00000</v>
          </cell>
          <cell r="G1374" t="str">
            <v>SO</v>
          </cell>
          <cell r="H1374" t="str">
            <v>Water Trucking</v>
          </cell>
        </row>
        <row r="1375">
          <cell r="A1375" t="str">
            <v>1603-2230-DLLD-000-00000-SO</v>
          </cell>
          <cell r="B1375" t="str">
            <v>1603</v>
          </cell>
          <cell r="C1375" t="str">
            <v>2230</v>
          </cell>
          <cell r="D1375" t="str">
            <v>DLLD</v>
          </cell>
          <cell r="E1375" t="str">
            <v>000</v>
          </cell>
          <cell r="F1375" t="str">
            <v>00000</v>
          </cell>
          <cell r="G1375" t="str">
            <v>SO</v>
          </cell>
          <cell r="H1375" t="str">
            <v>Water Trucking</v>
          </cell>
        </row>
        <row r="1376">
          <cell r="A1376" t="str">
            <v>1603-2375-DEFP-000-00000-SO</v>
          </cell>
          <cell r="B1376" t="str">
            <v>1603</v>
          </cell>
          <cell r="C1376" t="str">
            <v>2375</v>
          </cell>
          <cell r="D1376" t="str">
            <v>DEFP</v>
          </cell>
          <cell r="E1376" t="str">
            <v>000</v>
          </cell>
          <cell r="F1376" t="str">
            <v>00000</v>
          </cell>
          <cell r="G1376" t="str">
            <v>SO</v>
          </cell>
          <cell r="H1376" t="str">
            <v>Water Trucking</v>
          </cell>
        </row>
        <row r="1377">
          <cell r="A1377" t="str">
            <v>1603-2460-DIIP-000-00000-SO</v>
          </cell>
          <cell r="B1377" t="str">
            <v>1603</v>
          </cell>
          <cell r="C1377" t="str">
            <v>2460</v>
          </cell>
          <cell r="D1377" t="str">
            <v>DIIP</v>
          </cell>
          <cell r="E1377" t="str">
            <v>000</v>
          </cell>
          <cell r="F1377" t="str">
            <v>00000</v>
          </cell>
          <cell r="G1377" t="str">
            <v>SO</v>
          </cell>
          <cell r="H1377" t="str">
            <v>Water Trucking</v>
          </cell>
        </row>
        <row r="1378">
          <cell r="A1378" t="str">
            <v>1603-2574-EGUP-000-00000-SO</v>
          </cell>
          <cell r="B1378" t="str">
            <v>1603</v>
          </cell>
          <cell r="C1378" t="str">
            <v>2574</v>
          </cell>
          <cell r="D1378" t="str">
            <v>EGUP</v>
          </cell>
          <cell r="E1378" t="str">
            <v>000</v>
          </cell>
          <cell r="F1378" t="str">
            <v>00000</v>
          </cell>
          <cell r="G1378" t="str">
            <v>SO</v>
          </cell>
          <cell r="H1378" t="str">
            <v>Water Trucking</v>
          </cell>
        </row>
        <row r="1379">
          <cell r="A1379" t="str">
            <v>1620-2576-EGTD-000-00000-SO</v>
          </cell>
          <cell r="B1379" t="str">
            <v>1620</v>
          </cell>
          <cell r="C1379" t="str">
            <v>2576</v>
          </cell>
          <cell r="D1379" t="str">
            <v>EGTD</v>
          </cell>
          <cell r="E1379" t="str">
            <v>000</v>
          </cell>
          <cell r="F1379" t="str">
            <v>00000</v>
          </cell>
          <cell r="G1379" t="str">
            <v>SO</v>
          </cell>
          <cell r="H1379" t="str">
            <v>Transport &amp; Distribution Costs</v>
          </cell>
        </row>
        <row r="1380">
          <cell r="A1380" t="str">
            <v>1675-1290-0000-000-00000-SO</v>
          </cell>
          <cell r="B1380" t="str">
            <v>1675</v>
          </cell>
          <cell r="C1380" t="str">
            <v>1290</v>
          </cell>
          <cell r="D1380" t="str">
            <v>0000</v>
          </cell>
          <cell r="E1380" t="str">
            <v>000</v>
          </cell>
          <cell r="F1380" t="str">
            <v>00000</v>
          </cell>
          <cell r="G1380" t="str">
            <v>SO</v>
          </cell>
          <cell r="H1380" t="str">
            <v>IT Hardware</v>
          </cell>
        </row>
        <row r="1381">
          <cell r="A1381" t="str">
            <v>1675-2051-DEGD-000-00000-SO</v>
          </cell>
          <cell r="B1381" t="str">
            <v>1675</v>
          </cell>
          <cell r="C1381" t="str">
            <v>2051</v>
          </cell>
          <cell r="D1381" t="str">
            <v>DEGD</v>
          </cell>
          <cell r="E1381" t="str">
            <v>000</v>
          </cell>
          <cell r="F1381" t="str">
            <v>00000</v>
          </cell>
          <cell r="G1381" t="str">
            <v>SO</v>
          </cell>
          <cell r="H1381" t="str">
            <v>IT Hardware</v>
          </cell>
        </row>
        <row r="1382">
          <cell r="A1382" t="str">
            <v>1675-2141-DHBP-000-00000-SO</v>
          </cell>
          <cell r="B1382" t="str">
            <v>1675</v>
          </cell>
          <cell r="C1382" t="str">
            <v>2141</v>
          </cell>
          <cell r="D1382" t="str">
            <v>DHBP</v>
          </cell>
          <cell r="E1382" t="str">
            <v>000</v>
          </cell>
          <cell r="F1382" t="str">
            <v>00000</v>
          </cell>
          <cell r="G1382" t="str">
            <v>SO</v>
          </cell>
          <cell r="H1382" t="str">
            <v>IT Hardware</v>
          </cell>
        </row>
        <row r="1383">
          <cell r="A1383" t="str">
            <v>1675-2230-DLLD-000-00000-SO</v>
          </cell>
          <cell r="B1383" t="str">
            <v>1675</v>
          </cell>
          <cell r="C1383" t="str">
            <v>2230</v>
          </cell>
          <cell r="D1383" t="str">
            <v>DLLD</v>
          </cell>
          <cell r="E1383" t="str">
            <v>000</v>
          </cell>
          <cell r="F1383" t="str">
            <v>00000</v>
          </cell>
          <cell r="G1383" t="str">
            <v>SO</v>
          </cell>
          <cell r="H1383" t="str">
            <v>IT Hardware</v>
          </cell>
        </row>
        <row r="1384">
          <cell r="A1384" t="str">
            <v>1675-2375-DEFP-000-00000-SO</v>
          </cell>
          <cell r="B1384" t="str">
            <v>1675</v>
          </cell>
          <cell r="C1384" t="str">
            <v>2375</v>
          </cell>
          <cell r="D1384" t="str">
            <v>DEFP</v>
          </cell>
          <cell r="E1384" t="str">
            <v>000</v>
          </cell>
          <cell r="F1384" t="str">
            <v>00000</v>
          </cell>
          <cell r="G1384" t="str">
            <v>SO</v>
          </cell>
          <cell r="H1384" t="str">
            <v>IT Hardware</v>
          </cell>
        </row>
        <row r="1385">
          <cell r="A1385" t="str">
            <v>1675-2460-DIIP-000-00000-SO</v>
          </cell>
          <cell r="B1385" t="str">
            <v>1675</v>
          </cell>
          <cell r="C1385" t="str">
            <v>2460</v>
          </cell>
          <cell r="D1385" t="str">
            <v>DIIP</v>
          </cell>
          <cell r="E1385" t="str">
            <v>000</v>
          </cell>
          <cell r="F1385" t="str">
            <v>00000</v>
          </cell>
          <cell r="G1385" t="str">
            <v>SO</v>
          </cell>
          <cell r="H1385" t="str">
            <v>IT Hardware</v>
          </cell>
        </row>
        <row r="1386">
          <cell r="A1386" t="str">
            <v>1675-2574-EGUP-000-00000-SO</v>
          </cell>
          <cell r="B1386" t="str">
            <v>1675</v>
          </cell>
          <cell r="C1386" t="str">
            <v>2574</v>
          </cell>
          <cell r="D1386" t="str">
            <v>EGUP</v>
          </cell>
          <cell r="E1386" t="str">
            <v>000</v>
          </cell>
          <cell r="F1386" t="str">
            <v>00000</v>
          </cell>
          <cell r="G1386" t="str">
            <v>SO</v>
          </cell>
          <cell r="H1386" t="str">
            <v>IT Hardware</v>
          </cell>
        </row>
        <row r="1387">
          <cell r="A1387" t="str">
            <v>1685-1290-0000-000-00000-SO</v>
          </cell>
          <cell r="B1387" t="str">
            <v>1685</v>
          </cell>
          <cell r="C1387" t="str">
            <v>1290</v>
          </cell>
          <cell r="D1387" t="str">
            <v>0000</v>
          </cell>
          <cell r="E1387" t="str">
            <v>000</v>
          </cell>
          <cell r="F1387" t="str">
            <v>00000</v>
          </cell>
          <cell r="G1387" t="str">
            <v>SO</v>
          </cell>
          <cell r="H1387" t="str">
            <v>IT Software</v>
          </cell>
        </row>
        <row r="1388">
          <cell r="A1388" t="str">
            <v>1685-2051-DEGD-000-00000-SO</v>
          </cell>
          <cell r="B1388" t="str">
            <v>1685</v>
          </cell>
          <cell r="C1388" t="str">
            <v>2051</v>
          </cell>
          <cell r="D1388" t="str">
            <v>DEGD</v>
          </cell>
          <cell r="E1388" t="str">
            <v>000</v>
          </cell>
          <cell r="F1388" t="str">
            <v>00000</v>
          </cell>
          <cell r="G1388" t="str">
            <v>SO</v>
          </cell>
          <cell r="H1388" t="str">
            <v>IT Software</v>
          </cell>
        </row>
        <row r="1389">
          <cell r="A1389" t="str">
            <v>1685-2141-DHBP-000-00000-SO</v>
          </cell>
          <cell r="B1389" t="str">
            <v>1685</v>
          </cell>
          <cell r="C1389" t="str">
            <v>2141</v>
          </cell>
          <cell r="D1389" t="str">
            <v>DHBP</v>
          </cell>
          <cell r="E1389" t="str">
            <v>000</v>
          </cell>
          <cell r="F1389" t="str">
            <v>00000</v>
          </cell>
          <cell r="G1389" t="str">
            <v>SO</v>
          </cell>
          <cell r="H1389" t="str">
            <v>IT Software</v>
          </cell>
        </row>
        <row r="1390">
          <cell r="A1390" t="str">
            <v>1685-2230-DLLD-000-00000-SO</v>
          </cell>
          <cell r="B1390" t="str">
            <v>1685</v>
          </cell>
          <cell r="C1390" t="str">
            <v>2230</v>
          </cell>
          <cell r="D1390" t="str">
            <v>DLLD</v>
          </cell>
          <cell r="E1390" t="str">
            <v>000</v>
          </cell>
          <cell r="F1390" t="str">
            <v>00000</v>
          </cell>
          <cell r="G1390" t="str">
            <v>SO</v>
          </cell>
          <cell r="H1390" t="str">
            <v>IT Software</v>
          </cell>
        </row>
        <row r="1391">
          <cell r="A1391" t="str">
            <v>1685-2375-DEFP-000-00000-SO</v>
          </cell>
          <cell r="B1391" t="str">
            <v>1685</v>
          </cell>
          <cell r="C1391" t="str">
            <v>2375</v>
          </cell>
          <cell r="D1391" t="str">
            <v>DEFP</v>
          </cell>
          <cell r="E1391" t="str">
            <v>000</v>
          </cell>
          <cell r="F1391" t="str">
            <v>00000</v>
          </cell>
          <cell r="G1391" t="str">
            <v>SO</v>
          </cell>
          <cell r="H1391" t="str">
            <v>IT Software</v>
          </cell>
        </row>
        <row r="1392">
          <cell r="A1392" t="str">
            <v>1685-2460-DIIP-000-00000-SO</v>
          </cell>
          <cell r="B1392" t="str">
            <v>1685</v>
          </cell>
          <cell r="C1392" t="str">
            <v>2460</v>
          </cell>
          <cell r="D1392" t="str">
            <v>DIIP</v>
          </cell>
          <cell r="E1392" t="str">
            <v>000</v>
          </cell>
          <cell r="F1392" t="str">
            <v>00000</v>
          </cell>
          <cell r="G1392" t="str">
            <v>SO</v>
          </cell>
          <cell r="H1392" t="str">
            <v>IT Software</v>
          </cell>
        </row>
        <row r="1393">
          <cell r="A1393" t="str">
            <v>1685-2574-EGUP-000-00000-SO</v>
          </cell>
          <cell r="B1393" t="str">
            <v>1685</v>
          </cell>
          <cell r="C1393" t="str">
            <v>2574</v>
          </cell>
          <cell r="D1393" t="str">
            <v>EGUP</v>
          </cell>
          <cell r="E1393" t="str">
            <v>000</v>
          </cell>
          <cell r="F1393" t="str">
            <v>00000</v>
          </cell>
          <cell r="G1393" t="str">
            <v>SO</v>
          </cell>
          <cell r="H1393" t="str">
            <v>IT Software</v>
          </cell>
        </row>
        <row r="1394">
          <cell r="A1394" t="str">
            <v>1700-1290-0000-000-00000-SO</v>
          </cell>
          <cell r="B1394" t="str">
            <v>1700</v>
          </cell>
          <cell r="C1394" t="str">
            <v>1290</v>
          </cell>
          <cell r="D1394" t="str">
            <v>0000</v>
          </cell>
          <cell r="E1394" t="str">
            <v>000</v>
          </cell>
          <cell r="F1394" t="str">
            <v>00000</v>
          </cell>
          <cell r="G1394" t="str">
            <v>SO</v>
          </cell>
          <cell r="H1394" t="str">
            <v>Office Generator</v>
          </cell>
        </row>
        <row r="1395">
          <cell r="A1395" t="str">
            <v>1700-2051-DEGD-000-00000-SO</v>
          </cell>
          <cell r="B1395" t="str">
            <v>1700</v>
          </cell>
          <cell r="C1395" t="str">
            <v>2051</v>
          </cell>
          <cell r="D1395" t="str">
            <v>DEGD</v>
          </cell>
          <cell r="E1395" t="str">
            <v>000</v>
          </cell>
          <cell r="F1395" t="str">
            <v>00000</v>
          </cell>
          <cell r="G1395" t="str">
            <v>SO</v>
          </cell>
          <cell r="H1395" t="str">
            <v>Office Generator</v>
          </cell>
        </row>
        <row r="1396">
          <cell r="A1396" t="str">
            <v>1700-2141-DHBP-000-00000-SO</v>
          </cell>
          <cell r="B1396" t="str">
            <v>1700</v>
          </cell>
          <cell r="C1396" t="str">
            <v>2141</v>
          </cell>
          <cell r="D1396" t="str">
            <v>DHBP</v>
          </cell>
          <cell r="E1396" t="str">
            <v>000</v>
          </cell>
          <cell r="F1396" t="str">
            <v>00000</v>
          </cell>
          <cell r="G1396" t="str">
            <v>SO</v>
          </cell>
          <cell r="H1396" t="str">
            <v>Office Generator</v>
          </cell>
        </row>
        <row r="1397">
          <cell r="A1397" t="str">
            <v>1700-2230-DLLD-000-00000-SO</v>
          </cell>
          <cell r="B1397" t="str">
            <v>1700</v>
          </cell>
          <cell r="C1397" t="str">
            <v>2230</v>
          </cell>
          <cell r="D1397" t="str">
            <v>DLLD</v>
          </cell>
          <cell r="E1397" t="str">
            <v>000</v>
          </cell>
          <cell r="F1397" t="str">
            <v>00000</v>
          </cell>
          <cell r="G1397" t="str">
            <v>SO</v>
          </cell>
          <cell r="H1397" t="str">
            <v>Office Generator</v>
          </cell>
        </row>
        <row r="1398">
          <cell r="A1398" t="str">
            <v>1700-2375-DEFP-000-00000-SO</v>
          </cell>
          <cell r="B1398" t="str">
            <v>1700</v>
          </cell>
          <cell r="C1398" t="str">
            <v>2375</v>
          </cell>
          <cell r="D1398" t="str">
            <v>DEFP</v>
          </cell>
          <cell r="E1398" t="str">
            <v>000</v>
          </cell>
          <cell r="F1398" t="str">
            <v>00000</v>
          </cell>
          <cell r="G1398" t="str">
            <v>SO</v>
          </cell>
          <cell r="H1398" t="str">
            <v>Office Generator</v>
          </cell>
        </row>
        <row r="1399">
          <cell r="A1399" t="str">
            <v>1700-2460-DIIP-000-00000-SO</v>
          </cell>
          <cell r="B1399" t="str">
            <v>1700</v>
          </cell>
          <cell r="C1399" t="str">
            <v>2460</v>
          </cell>
          <cell r="D1399" t="str">
            <v>DIIP</v>
          </cell>
          <cell r="E1399" t="str">
            <v>000</v>
          </cell>
          <cell r="F1399" t="str">
            <v>00000</v>
          </cell>
          <cell r="G1399" t="str">
            <v>SO</v>
          </cell>
          <cell r="H1399" t="str">
            <v>Office Generator</v>
          </cell>
        </row>
        <row r="1400">
          <cell r="A1400" t="str">
            <v>1700-2574-EGUP-000-00000-SO</v>
          </cell>
          <cell r="B1400" t="str">
            <v>1700</v>
          </cell>
          <cell r="C1400" t="str">
            <v>2574</v>
          </cell>
          <cell r="D1400" t="str">
            <v>EGUP</v>
          </cell>
          <cell r="E1400" t="str">
            <v>000</v>
          </cell>
          <cell r="F1400" t="str">
            <v>00000</v>
          </cell>
          <cell r="G1400" t="str">
            <v>SO</v>
          </cell>
          <cell r="H1400" t="str">
            <v>Office Generator</v>
          </cell>
        </row>
        <row r="1401">
          <cell r="A1401" t="str">
            <v>1701-1290-0000-000-00000-SO</v>
          </cell>
          <cell r="B1401" t="str">
            <v>1701</v>
          </cell>
          <cell r="C1401" t="str">
            <v>1290</v>
          </cell>
          <cell r="D1401" t="str">
            <v>0000</v>
          </cell>
          <cell r="E1401" t="str">
            <v>000</v>
          </cell>
          <cell r="F1401" t="str">
            <v>00000</v>
          </cell>
          <cell r="G1401" t="str">
            <v>SO</v>
          </cell>
          <cell r="H1401" t="str">
            <v>Generator</v>
          </cell>
        </row>
        <row r="1402">
          <cell r="A1402" t="str">
            <v>1701-2051-DEGD-000-00000-SO</v>
          </cell>
          <cell r="B1402" t="str">
            <v>1701</v>
          </cell>
          <cell r="C1402" t="str">
            <v>2051</v>
          </cell>
          <cell r="D1402" t="str">
            <v>DEGD</v>
          </cell>
          <cell r="E1402" t="str">
            <v>000</v>
          </cell>
          <cell r="F1402" t="str">
            <v>00000</v>
          </cell>
          <cell r="G1402" t="str">
            <v>SO</v>
          </cell>
          <cell r="H1402" t="str">
            <v>Generator</v>
          </cell>
        </row>
        <row r="1403">
          <cell r="A1403" t="str">
            <v>1701-2141-DHBP-000-00000-SO</v>
          </cell>
          <cell r="B1403" t="str">
            <v>1701</v>
          </cell>
          <cell r="C1403" t="str">
            <v>2141</v>
          </cell>
          <cell r="D1403" t="str">
            <v>DHBP</v>
          </cell>
          <cell r="E1403" t="str">
            <v>000</v>
          </cell>
          <cell r="F1403" t="str">
            <v>00000</v>
          </cell>
          <cell r="G1403" t="str">
            <v>SO</v>
          </cell>
          <cell r="H1403" t="str">
            <v>Generator</v>
          </cell>
        </row>
        <row r="1404">
          <cell r="A1404" t="str">
            <v>1701-2230-DLLD-000-00000-SO</v>
          </cell>
          <cell r="B1404" t="str">
            <v>1701</v>
          </cell>
          <cell r="C1404" t="str">
            <v>2230</v>
          </cell>
          <cell r="D1404" t="str">
            <v>DLLD</v>
          </cell>
          <cell r="E1404" t="str">
            <v>000</v>
          </cell>
          <cell r="F1404" t="str">
            <v>00000</v>
          </cell>
          <cell r="G1404" t="str">
            <v>SO</v>
          </cell>
          <cell r="H1404" t="str">
            <v>Generator</v>
          </cell>
        </row>
        <row r="1405">
          <cell r="A1405" t="str">
            <v>1701-2375-DEFP-000-00000-SO</v>
          </cell>
          <cell r="B1405" t="str">
            <v>1701</v>
          </cell>
          <cell r="C1405" t="str">
            <v>2375</v>
          </cell>
          <cell r="D1405" t="str">
            <v>DEFP</v>
          </cell>
          <cell r="E1405" t="str">
            <v>000</v>
          </cell>
          <cell r="F1405" t="str">
            <v>00000</v>
          </cell>
          <cell r="G1405" t="str">
            <v>SO</v>
          </cell>
          <cell r="H1405" t="str">
            <v>Generator</v>
          </cell>
        </row>
        <row r="1406">
          <cell r="A1406" t="str">
            <v>1701-2460-DIIP-000-00000-SO</v>
          </cell>
          <cell r="B1406" t="str">
            <v>1701</v>
          </cell>
          <cell r="C1406" t="str">
            <v>2460</v>
          </cell>
          <cell r="D1406" t="str">
            <v>DIIP</v>
          </cell>
          <cell r="E1406" t="str">
            <v>000</v>
          </cell>
          <cell r="F1406" t="str">
            <v>00000</v>
          </cell>
          <cell r="G1406" t="str">
            <v>SO</v>
          </cell>
          <cell r="H1406" t="str">
            <v>Generator</v>
          </cell>
        </row>
        <row r="1407">
          <cell r="A1407" t="str">
            <v>1701-2574-EGUP-000-00000-SO</v>
          </cell>
          <cell r="B1407" t="str">
            <v>1701</v>
          </cell>
          <cell r="C1407" t="str">
            <v>2574</v>
          </cell>
          <cell r="D1407" t="str">
            <v>EGUP</v>
          </cell>
          <cell r="E1407" t="str">
            <v>000</v>
          </cell>
          <cell r="F1407" t="str">
            <v>00000</v>
          </cell>
          <cell r="G1407" t="str">
            <v>SO</v>
          </cell>
          <cell r="H1407" t="str">
            <v>Generator</v>
          </cell>
        </row>
        <row r="1408">
          <cell r="A1408" t="str">
            <v>1702-1290-0000-000-00000-SO</v>
          </cell>
          <cell r="B1408" t="str">
            <v>1702</v>
          </cell>
          <cell r="C1408" t="str">
            <v>1290</v>
          </cell>
          <cell r="D1408" t="str">
            <v>0000</v>
          </cell>
          <cell r="E1408" t="str">
            <v>000</v>
          </cell>
          <cell r="F1408" t="str">
            <v>00000</v>
          </cell>
          <cell r="G1408" t="str">
            <v>SO</v>
          </cell>
          <cell r="H1408" t="str">
            <v>Photocopy Machine</v>
          </cell>
        </row>
        <row r="1409">
          <cell r="A1409" t="str">
            <v>1702-2051-DEGD-000-00000-SO</v>
          </cell>
          <cell r="B1409" t="str">
            <v>1702</v>
          </cell>
          <cell r="C1409" t="str">
            <v>2051</v>
          </cell>
          <cell r="D1409" t="str">
            <v>DEGD</v>
          </cell>
          <cell r="E1409" t="str">
            <v>000</v>
          </cell>
          <cell r="F1409" t="str">
            <v>00000</v>
          </cell>
          <cell r="G1409" t="str">
            <v>SO</v>
          </cell>
          <cell r="H1409" t="str">
            <v>Photocopy Machine</v>
          </cell>
        </row>
        <row r="1410">
          <cell r="A1410" t="str">
            <v>1702-2141-DHBP-000-00000-SO</v>
          </cell>
          <cell r="B1410" t="str">
            <v>1702</v>
          </cell>
          <cell r="C1410" t="str">
            <v>2141</v>
          </cell>
          <cell r="D1410" t="str">
            <v>DHBP</v>
          </cell>
          <cell r="E1410" t="str">
            <v>000</v>
          </cell>
          <cell r="F1410" t="str">
            <v>00000</v>
          </cell>
          <cell r="G1410" t="str">
            <v>SO</v>
          </cell>
          <cell r="H1410" t="str">
            <v>Photocopy Machine</v>
          </cell>
        </row>
        <row r="1411">
          <cell r="A1411" t="str">
            <v>1702-2230-DLLD-000-00000-SO</v>
          </cell>
          <cell r="B1411" t="str">
            <v>1702</v>
          </cell>
          <cell r="C1411" t="str">
            <v>2230</v>
          </cell>
          <cell r="D1411" t="str">
            <v>DLLD</v>
          </cell>
          <cell r="E1411" t="str">
            <v>000</v>
          </cell>
          <cell r="F1411" t="str">
            <v>00000</v>
          </cell>
          <cell r="G1411" t="str">
            <v>SO</v>
          </cell>
          <cell r="H1411" t="str">
            <v>Photocopy Machine</v>
          </cell>
        </row>
        <row r="1412">
          <cell r="A1412" t="str">
            <v>1702-2375-DEFP-000-00000-SO</v>
          </cell>
          <cell r="B1412" t="str">
            <v>1702</v>
          </cell>
          <cell r="C1412" t="str">
            <v>2375</v>
          </cell>
          <cell r="D1412" t="str">
            <v>DEFP</v>
          </cell>
          <cell r="E1412" t="str">
            <v>000</v>
          </cell>
          <cell r="F1412" t="str">
            <v>00000</v>
          </cell>
          <cell r="G1412" t="str">
            <v>SO</v>
          </cell>
          <cell r="H1412" t="str">
            <v>Photocopy Machine</v>
          </cell>
        </row>
        <row r="1413">
          <cell r="A1413" t="str">
            <v>1702-2460-DIIP-000-00000-SO</v>
          </cell>
          <cell r="B1413" t="str">
            <v>1702</v>
          </cell>
          <cell r="C1413" t="str">
            <v>2460</v>
          </cell>
          <cell r="D1413" t="str">
            <v>DIIP</v>
          </cell>
          <cell r="E1413" t="str">
            <v>000</v>
          </cell>
          <cell r="F1413" t="str">
            <v>00000</v>
          </cell>
          <cell r="G1413" t="str">
            <v>SO</v>
          </cell>
          <cell r="H1413" t="str">
            <v>Photocopy Machine</v>
          </cell>
        </row>
        <row r="1414">
          <cell r="A1414" t="str">
            <v>1702-2574-EGUP-000-00000-SO</v>
          </cell>
          <cell r="B1414" t="str">
            <v>1702</v>
          </cell>
          <cell r="C1414" t="str">
            <v>2574</v>
          </cell>
          <cell r="D1414" t="str">
            <v>EGUP</v>
          </cell>
          <cell r="E1414" t="str">
            <v>000</v>
          </cell>
          <cell r="F1414" t="str">
            <v>00000</v>
          </cell>
          <cell r="G1414" t="str">
            <v>SO</v>
          </cell>
          <cell r="H1414" t="str">
            <v>Photocopy Machine</v>
          </cell>
        </row>
        <row r="1415">
          <cell r="A1415" t="str">
            <v>1725-1290-0000-000-00000-SO</v>
          </cell>
          <cell r="B1415" t="str">
            <v>1725</v>
          </cell>
          <cell r="C1415" t="str">
            <v>1290</v>
          </cell>
          <cell r="D1415" t="str">
            <v>0000</v>
          </cell>
          <cell r="E1415" t="str">
            <v>000</v>
          </cell>
          <cell r="F1415" t="str">
            <v>00000</v>
          </cell>
          <cell r="G1415" t="str">
            <v>SO</v>
          </cell>
          <cell r="H1415" t="str">
            <v>Furniture &amp; Fittings</v>
          </cell>
        </row>
        <row r="1416">
          <cell r="A1416" t="str">
            <v>1725-2051-DEGD-000-00000-SO</v>
          </cell>
          <cell r="B1416" t="str">
            <v>1725</v>
          </cell>
          <cell r="C1416" t="str">
            <v>2051</v>
          </cell>
          <cell r="D1416" t="str">
            <v>DEGD</v>
          </cell>
          <cell r="E1416" t="str">
            <v>000</v>
          </cell>
          <cell r="F1416" t="str">
            <v>00000</v>
          </cell>
          <cell r="G1416" t="str">
            <v>SO</v>
          </cell>
          <cell r="H1416" t="str">
            <v>Furniture &amp; Fittings</v>
          </cell>
        </row>
        <row r="1417">
          <cell r="A1417" t="str">
            <v>1725-2141-DHBP-000-00000-SO</v>
          </cell>
          <cell r="B1417" t="str">
            <v>1725</v>
          </cell>
          <cell r="C1417" t="str">
            <v>2141</v>
          </cell>
          <cell r="D1417" t="str">
            <v>DHBP</v>
          </cell>
          <cell r="E1417" t="str">
            <v>000</v>
          </cell>
          <cell r="F1417" t="str">
            <v>00000</v>
          </cell>
          <cell r="G1417" t="str">
            <v>SO</v>
          </cell>
          <cell r="H1417" t="str">
            <v>Furniture &amp; Fittings</v>
          </cell>
        </row>
        <row r="1418">
          <cell r="A1418" t="str">
            <v>1725-2230-DLLD-000-00000-SO</v>
          </cell>
          <cell r="B1418" t="str">
            <v>1725</v>
          </cell>
          <cell r="C1418" t="str">
            <v>2230</v>
          </cell>
          <cell r="D1418" t="str">
            <v>DLLD</v>
          </cell>
          <cell r="E1418" t="str">
            <v>000</v>
          </cell>
          <cell r="F1418" t="str">
            <v>00000</v>
          </cell>
          <cell r="G1418" t="str">
            <v>SO</v>
          </cell>
          <cell r="H1418" t="str">
            <v>Furniture &amp; Fittings</v>
          </cell>
        </row>
        <row r="1419">
          <cell r="A1419" t="str">
            <v>1725-2375-DEFP-000-00000-SO</v>
          </cell>
          <cell r="B1419" t="str">
            <v>1725</v>
          </cell>
          <cell r="C1419" t="str">
            <v>2375</v>
          </cell>
          <cell r="D1419" t="str">
            <v>DEFP</v>
          </cell>
          <cell r="E1419" t="str">
            <v>000</v>
          </cell>
          <cell r="F1419" t="str">
            <v>00000</v>
          </cell>
          <cell r="G1419" t="str">
            <v>SO</v>
          </cell>
          <cell r="H1419" t="str">
            <v>Furniture &amp; Fittings</v>
          </cell>
        </row>
        <row r="1420">
          <cell r="A1420" t="str">
            <v>1725-2460-DIIP-000-00000-SO</v>
          </cell>
          <cell r="B1420" t="str">
            <v>1725</v>
          </cell>
          <cell r="C1420" t="str">
            <v>2460</v>
          </cell>
          <cell r="D1420" t="str">
            <v>DIIP</v>
          </cell>
          <cell r="E1420" t="str">
            <v>000</v>
          </cell>
          <cell r="F1420" t="str">
            <v>00000</v>
          </cell>
          <cell r="G1420" t="str">
            <v>SO</v>
          </cell>
          <cell r="H1420" t="str">
            <v>Furniture &amp; Fittings</v>
          </cell>
        </row>
        <row r="1421">
          <cell r="A1421" t="str">
            <v>1725-2574-EGUP-000-00000-SO</v>
          </cell>
          <cell r="B1421" t="str">
            <v>1725</v>
          </cell>
          <cell r="C1421" t="str">
            <v>2574</v>
          </cell>
          <cell r="D1421" t="str">
            <v>EGUP</v>
          </cell>
          <cell r="E1421" t="str">
            <v>000</v>
          </cell>
          <cell r="F1421" t="str">
            <v>00000</v>
          </cell>
          <cell r="G1421" t="str">
            <v>SO</v>
          </cell>
          <cell r="H1421" t="str">
            <v>Furniture &amp; Fittings</v>
          </cell>
        </row>
        <row r="1422">
          <cell r="A1422" t="str">
            <v>1750-1290-0000-000-00000-SO</v>
          </cell>
          <cell r="B1422" t="str">
            <v>1750</v>
          </cell>
          <cell r="C1422" t="str">
            <v>1290</v>
          </cell>
          <cell r="D1422" t="str">
            <v>0000</v>
          </cell>
          <cell r="E1422" t="str">
            <v>000</v>
          </cell>
          <cell r="F1422" t="str">
            <v>00000</v>
          </cell>
          <cell r="G1422" t="str">
            <v>SO</v>
          </cell>
          <cell r="H1422" t="str">
            <v>Communication Equipment</v>
          </cell>
        </row>
        <row r="1423">
          <cell r="A1423" t="str">
            <v>1750-2051-DEGD-000-00000-SO</v>
          </cell>
          <cell r="B1423" t="str">
            <v>1750</v>
          </cell>
          <cell r="C1423" t="str">
            <v>2051</v>
          </cell>
          <cell r="D1423" t="str">
            <v>DEGD</v>
          </cell>
          <cell r="E1423" t="str">
            <v>000</v>
          </cell>
          <cell r="F1423" t="str">
            <v>00000</v>
          </cell>
          <cell r="G1423" t="str">
            <v>SO</v>
          </cell>
          <cell r="H1423" t="str">
            <v>Communication Equipment</v>
          </cell>
        </row>
        <row r="1424">
          <cell r="A1424" t="str">
            <v>1750-2141-DHBP-000-00000-SO</v>
          </cell>
          <cell r="B1424" t="str">
            <v>1750</v>
          </cell>
          <cell r="C1424" t="str">
            <v>2141</v>
          </cell>
          <cell r="D1424" t="str">
            <v>DHBP</v>
          </cell>
          <cell r="E1424" t="str">
            <v>000</v>
          </cell>
          <cell r="F1424" t="str">
            <v>00000</v>
          </cell>
          <cell r="G1424" t="str">
            <v>SO</v>
          </cell>
          <cell r="H1424" t="str">
            <v>Communication Equipment</v>
          </cell>
        </row>
        <row r="1425">
          <cell r="A1425" t="str">
            <v>1750-2230-DLLD-000-00000-SO</v>
          </cell>
          <cell r="B1425" t="str">
            <v>1750</v>
          </cell>
          <cell r="C1425" t="str">
            <v>2230</v>
          </cell>
          <cell r="D1425" t="str">
            <v>DLLD</v>
          </cell>
          <cell r="E1425" t="str">
            <v>000</v>
          </cell>
          <cell r="F1425" t="str">
            <v>00000</v>
          </cell>
          <cell r="G1425" t="str">
            <v>SO</v>
          </cell>
          <cell r="H1425" t="str">
            <v>Communication Equipment</v>
          </cell>
        </row>
        <row r="1426">
          <cell r="A1426" t="str">
            <v>1750-2375-DEFP-000-00000-SO</v>
          </cell>
          <cell r="B1426" t="str">
            <v>1750</v>
          </cell>
          <cell r="C1426" t="str">
            <v>2375</v>
          </cell>
          <cell r="D1426" t="str">
            <v>DEFP</v>
          </cell>
          <cell r="E1426" t="str">
            <v>000</v>
          </cell>
          <cell r="F1426" t="str">
            <v>00000</v>
          </cell>
          <cell r="G1426" t="str">
            <v>SO</v>
          </cell>
          <cell r="H1426" t="str">
            <v>Communication Equipment</v>
          </cell>
        </row>
        <row r="1427">
          <cell r="A1427" t="str">
            <v>1750-2460-DIIP-000-00000-SO</v>
          </cell>
          <cell r="B1427" t="str">
            <v>1750</v>
          </cell>
          <cell r="C1427" t="str">
            <v>2460</v>
          </cell>
          <cell r="D1427" t="str">
            <v>DIIP</v>
          </cell>
          <cell r="E1427" t="str">
            <v>000</v>
          </cell>
          <cell r="F1427" t="str">
            <v>00000</v>
          </cell>
          <cell r="G1427" t="str">
            <v>SO</v>
          </cell>
          <cell r="H1427" t="str">
            <v>Communication Equipment</v>
          </cell>
        </row>
        <row r="1428">
          <cell r="A1428" t="str">
            <v>1750-2574-EGUP-000-00000-SO</v>
          </cell>
          <cell r="B1428" t="str">
            <v>1750</v>
          </cell>
          <cell r="C1428" t="str">
            <v>2574</v>
          </cell>
          <cell r="D1428" t="str">
            <v>EGUP</v>
          </cell>
          <cell r="E1428" t="str">
            <v>000</v>
          </cell>
          <cell r="F1428" t="str">
            <v>00000</v>
          </cell>
          <cell r="G1428" t="str">
            <v>SO</v>
          </cell>
          <cell r="H1428" t="str">
            <v>Communication Equipment</v>
          </cell>
        </row>
        <row r="1429">
          <cell r="A1429" t="str">
            <v>1775-1290-0000-000-00000-SO</v>
          </cell>
          <cell r="B1429" t="str">
            <v>1775</v>
          </cell>
          <cell r="C1429" t="str">
            <v>1290</v>
          </cell>
          <cell r="D1429" t="str">
            <v>0000</v>
          </cell>
          <cell r="E1429" t="str">
            <v>000</v>
          </cell>
          <cell r="F1429" t="str">
            <v>00000</v>
          </cell>
          <cell r="G1429" t="str">
            <v>SO</v>
          </cell>
          <cell r="H1429" t="str">
            <v>Consultant</v>
          </cell>
        </row>
        <row r="1430">
          <cell r="A1430" t="str">
            <v>1775-2051-DEGD-000-00000-SO</v>
          </cell>
          <cell r="B1430" t="str">
            <v>1775</v>
          </cell>
          <cell r="C1430" t="str">
            <v>2051</v>
          </cell>
          <cell r="D1430" t="str">
            <v>DEGD</v>
          </cell>
          <cell r="E1430" t="str">
            <v>000</v>
          </cell>
          <cell r="F1430" t="str">
            <v>00000</v>
          </cell>
          <cell r="G1430" t="str">
            <v>SO</v>
          </cell>
          <cell r="H1430" t="str">
            <v>Consultant</v>
          </cell>
        </row>
        <row r="1431">
          <cell r="A1431" t="str">
            <v>1775-2141-DHBP-000-00000-SO</v>
          </cell>
          <cell r="B1431" t="str">
            <v>1775</v>
          </cell>
          <cell r="C1431" t="str">
            <v>2141</v>
          </cell>
          <cell r="D1431" t="str">
            <v>DHBP</v>
          </cell>
          <cell r="E1431" t="str">
            <v>000</v>
          </cell>
          <cell r="F1431" t="str">
            <v>00000</v>
          </cell>
          <cell r="G1431" t="str">
            <v>SO</v>
          </cell>
          <cell r="H1431" t="str">
            <v>Consultant</v>
          </cell>
        </row>
        <row r="1432">
          <cell r="A1432" t="str">
            <v>1775-2230-DLLD-000-00000-SO</v>
          </cell>
          <cell r="B1432" t="str">
            <v>1775</v>
          </cell>
          <cell r="C1432" t="str">
            <v>2230</v>
          </cell>
          <cell r="D1432" t="str">
            <v>DLLD</v>
          </cell>
          <cell r="E1432" t="str">
            <v>000</v>
          </cell>
          <cell r="F1432" t="str">
            <v>00000</v>
          </cell>
          <cell r="G1432" t="str">
            <v>SO</v>
          </cell>
          <cell r="H1432" t="str">
            <v>Consultant</v>
          </cell>
        </row>
        <row r="1433">
          <cell r="A1433" t="str">
            <v>1775-2375-DEFP-000-00000-SO</v>
          </cell>
          <cell r="B1433" t="str">
            <v>1775</v>
          </cell>
          <cell r="C1433" t="str">
            <v>2375</v>
          </cell>
          <cell r="D1433" t="str">
            <v>DEFP</v>
          </cell>
          <cell r="E1433" t="str">
            <v>000</v>
          </cell>
          <cell r="F1433" t="str">
            <v>00000</v>
          </cell>
          <cell r="G1433" t="str">
            <v>SO</v>
          </cell>
          <cell r="H1433" t="str">
            <v>Consultant</v>
          </cell>
        </row>
        <row r="1434">
          <cell r="A1434" t="str">
            <v>1775-2460-DIIP-000-00000-SO</v>
          </cell>
          <cell r="B1434" t="str">
            <v>1775</v>
          </cell>
          <cell r="C1434" t="str">
            <v>2460</v>
          </cell>
          <cell r="D1434" t="str">
            <v>DIIP</v>
          </cell>
          <cell r="E1434" t="str">
            <v>000</v>
          </cell>
          <cell r="F1434" t="str">
            <v>00000</v>
          </cell>
          <cell r="G1434" t="str">
            <v>SO</v>
          </cell>
          <cell r="H1434" t="str">
            <v>Consultant</v>
          </cell>
        </row>
        <row r="1435">
          <cell r="A1435" t="str">
            <v>1775-2574-EGUP-000-00000-SO</v>
          </cell>
          <cell r="B1435" t="str">
            <v>1775</v>
          </cell>
          <cell r="C1435" t="str">
            <v>2574</v>
          </cell>
          <cell r="D1435" t="str">
            <v>EGUP</v>
          </cell>
          <cell r="E1435" t="str">
            <v>000</v>
          </cell>
          <cell r="F1435" t="str">
            <v>00000</v>
          </cell>
          <cell r="G1435" t="str">
            <v>SO</v>
          </cell>
          <cell r="H1435" t="str">
            <v>Consultant</v>
          </cell>
        </row>
        <row r="1436">
          <cell r="A1436" t="str">
            <v>1776-1290-0000-000-00000-SO</v>
          </cell>
          <cell r="B1436" t="str">
            <v>1776</v>
          </cell>
          <cell r="C1436" t="str">
            <v>1290</v>
          </cell>
          <cell r="D1436" t="str">
            <v>0000</v>
          </cell>
          <cell r="E1436" t="str">
            <v>000</v>
          </cell>
          <cell r="F1436" t="str">
            <v>00000</v>
          </cell>
          <cell r="G1436" t="str">
            <v>SO</v>
          </cell>
          <cell r="H1436" t="str">
            <v>Consultant [CTC]</v>
          </cell>
        </row>
        <row r="1437">
          <cell r="A1437" t="str">
            <v>1776-2051-DEGD-000-00000-SO</v>
          </cell>
          <cell r="B1437" t="str">
            <v>1776</v>
          </cell>
          <cell r="C1437" t="str">
            <v>2051</v>
          </cell>
          <cell r="D1437" t="str">
            <v>DEGD</v>
          </cell>
          <cell r="E1437" t="str">
            <v>000</v>
          </cell>
          <cell r="F1437" t="str">
            <v>00000</v>
          </cell>
          <cell r="G1437" t="str">
            <v>SO</v>
          </cell>
          <cell r="H1437" t="str">
            <v>Consultant [CTC]</v>
          </cell>
        </row>
        <row r="1438">
          <cell r="A1438" t="str">
            <v>1776-2141-DHBP-000-00000-SO</v>
          </cell>
          <cell r="B1438" t="str">
            <v>1776</v>
          </cell>
          <cell r="C1438" t="str">
            <v>2141</v>
          </cell>
          <cell r="D1438" t="str">
            <v>DHBP</v>
          </cell>
          <cell r="E1438" t="str">
            <v>000</v>
          </cell>
          <cell r="F1438" t="str">
            <v>00000</v>
          </cell>
          <cell r="G1438" t="str">
            <v>SO</v>
          </cell>
          <cell r="H1438" t="str">
            <v>Consultant [CTC]</v>
          </cell>
        </row>
        <row r="1439">
          <cell r="A1439" t="str">
            <v>1776-2230-DLLD-000-00000-SO</v>
          </cell>
          <cell r="B1439" t="str">
            <v>1776</v>
          </cell>
          <cell r="C1439" t="str">
            <v>2230</v>
          </cell>
          <cell r="D1439" t="str">
            <v>DLLD</v>
          </cell>
          <cell r="E1439" t="str">
            <v>000</v>
          </cell>
          <cell r="F1439" t="str">
            <v>00000</v>
          </cell>
          <cell r="G1439" t="str">
            <v>SO</v>
          </cell>
          <cell r="H1439" t="str">
            <v>Consultant [CTC]</v>
          </cell>
        </row>
        <row r="1440">
          <cell r="A1440" t="str">
            <v>1776-2375-DEFP-000-00000-SO</v>
          </cell>
          <cell r="B1440" t="str">
            <v>1776</v>
          </cell>
          <cell r="C1440" t="str">
            <v>2375</v>
          </cell>
          <cell r="D1440" t="str">
            <v>DEFP</v>
          </cell>
          <cell r="E1440" t="str">
            <v>000</v>
          </cell>
          <cell r="F1440" t="str">
            <v>00000</v>
          </cell>
          <cell r="G1440" t="str">
            <v>SO</v>
          </cell>
          <cell r="H1440" t="str">
            <v>Consultant [CTC]</v>
          </cell>
        </row>
        <row r="1441">
          <cell r="A1441" t="str">
            <v>1776-2460-DIIP-000-00000-SO</v>
          </cell>
          <cell r="B1441" t="str">
            <v>1776</v>
          </cell>
          <cell r="C1441" t="str">
            <v>2460</v>
          </cell>
          <cell r="D1441" t="str">
            <v>DIIP</v>
          </cell>
          <cell r="E1441" t="str">
            <v>000</v>
          </cell>
          <cell r="F1441" t="str">
            <v>00000</v>
          </cell>
          <cell r="G1441" t="str">
            <v>SO</v>
          </cell>
          <cell r="H1441" t="str">
            <v>Consultant [CTC]</v>
          </cell>
        </row>
        <row r="1442">
          <cell r="A1442" t="str">
            <v>1776-2574-EGUP-000-00000-SO</v>
          </cell>
          <cell r="B1442" t="str">
            <v>1776</v>
          </cell>
          <cell r="C1442" t="str">
            <v>2574</v>
          </cell>
          <cell r="D1442" t="str">
            <v>EGUP</v>
          </cell>
          <cell r="E1442" t="str">
            <v>000</v>
          </cell>
          <cell r="F1442" t="str">
            <v>00000</v>
          </cell>
          <cell r="G1442" t="str">
            <v>SO</v>
          </cell>
          <cell r="H1442" t="str">
            <v>Consultant [CTC]</v>
          </cell>
        </row>
        <row r="1443">
          <cell r="A1443" t="str">
            <v>1777-1290-0000-000-00000-SO</v>
          </cell>
          <cell r="B1443" t="str">
            <v>1777</v>
          </cell>
          <cell r="C1443" t="str">
            <v>1290</v>
          </cell>
          <cell r="D1443" t="str">
            <v>0000</v>
          </cell>
          <cell r="E1443" t="str">
            <v>000</v>
          </cell>
          <cell r="F1443" t="str">
            <v>00000</v>
          </cell>
          <cell r="G1443" t="str">
            <v>SO</v>
          </cell>
          <cell r="H1443" t="str">
            <v>Technical Advisor [CTC]</v>
          </cell>
        </row>
        <row r="1444">
          <cell r="A1444" t="str">
            <v>1777-2051-DEGD-000-00000-SO</v>
          </cell>
          <cell r="B1444" t="str">
            <v>1777</v>
          </cell>
          <cell r="C1444" t="str">
            <v>2051</v>
          </cell>
          <cell r="D1444" t="str">
            <v>DEGD</v>
          </cell>
          <cell r="E1444" t="str">
            <v>000</v>
          </cell>
          <cell r="F1444" t="str">
            <v>00000</v>
          </cell>
          <cell r="G1444" t="str">
            <v>SO</v>
          </cell>
          <cell r="H1444" t="str">
            <v>Technical Advisor [CTC]</v>
          </cell>
        </row>
        <row r="1445">
          <cell r="A1445" t="str">
            <v>1777-2141-DHBP-000-00000-SO</v>
          </cell>
          <cell r="B1445" t="str">
            <v>1777</v>
          </cell>
          <cell r="C1445" t="str">
            <v>2141</v>
          </cell>
          <cell r="D1445" t="str">
            <v>DHBP</v>
          </cell>
          <cell r="E1445" t="str">
            <v>000</v>
          </cell>
          <cell r="F1445" t="str">
            <v>00000</v>
          </cell>
          <cell r="G1445" t="str">
            <v>SO</v>
          </cell>
          <cell r="H1445" t="str">
            <v>Technical Advisor [CTC]</v>
          </cell>
        </row>
        <row r="1446">
          <cell r="A1446" t="str">
            <v>1777-2230-DLLD-000-00000-SO</v>
          </cell>
          <cell r="B1446" t="str">
            <v>1777</v>
          </cell>
          <cell r="C1446" t="str">
            <v>2230</v>
          </cell>
          <cell r="D1446" t="str">
            <v>DLLD</v>
          </cell>
          <cell r="E1446" t="str">
            <v>000</v>
          </cell>
          <cell r="F1446" t="str">
            <v>00000</v>
          </cell>
          <cell r="G1446" t="str">
            <v>SO</v>
          </cell>
          <cell r="H1446" t="str">
            <v>Technical Advisor [CTC]</v>
          </cell>
        </row>
        <row r="1447">
          <cell r="A1447" t="str">
            <v>1777-2375-DEFP-000-00000-SO</v>
          </cell>
          <cell r="B1447" t="str">
            <v>1777</v>
          </cell>
          <cell r="C1447" t="str">
            <v>2375</v>
          </cell>
          <cell r="D1447" t="str">
            <v>DEFP</v>
          </cell>
          <cell r="E1447" t="str">
            <v>000</v>
          </cell>
          <cell r="F1447" t="str">
            <v>00000</v>
          </cell>
          <cell r="G1447" t="str">
            <v>SO</v>
          </cell>
          <cell r="H1447" t="str">
            <v>Technical Advisor [CTC]</v>
          </cell>
        </row>
        <row r="1448">
          <cell r="A1448" t="str">
            <v>1777-2460-DIIP-000-00000-SO</v>
          </cell>
          <cell r="B1448" t="str">
            <v>1777</v>
          </cell>
          <cell r="C1448" t="str">
            <v>2460</v>
          </cell>
          <cell r="D1448" t="str">
            <v>DIIP</v>
          </cell>
          <cell r="E1448" t="str">
            <v>000</v>
          </cell>
          <cell r="F1448" t="str">
            <v>00000</v>
          </cell>
          <cell r="G1448" t="str">
            <v>SO</v>
          </cell>
          <cell r="H1448" t="str">
            <v>Technical Advisor [CTC]</v>
          </cell>
        </row>
        <row r="1449">
          <cell r="A1449" t="str">
            <v>1777-2574-EGUP-000-00000-SO</v>
          </cell>
          <cell r="B1449" t="str">
            <v>1777</v>
          </cell>
          <cell r="C1449" t="str">
            <v>2574</v>
          </cell>
          <cell r="D1449" t="str">
            <v>EGUP</v>
          </cell>
          <cell r="E1449" t="str">
            <v>000</v>
          </cell>
          <cell r="F1449" t="str">
            <v>00000</v>
          </cell>
          <cell r="G1449" t="str">
            <v>SO</v>
          </cell>
          <cell r="H1449" t="str">
            <v>Technical Advisor [CTC]</v>
          </cell>
        </row>
        <row r="1450">
          <cell r="A1450" t="str">
            <v>1795-1090-0000-000-00000-SO</v>
          </cell>
          <cell r="B1450" t="str">
            <v>1795</v>
          </cell>
          <cell r="C1450" t="str">
            <v>1090</v>
          </cell>
          <cell r="D1450" t="str">
            <v>0000</v>
          </cell>
          <cell r="E1450" t="str">
            <v>000</v>
          </cell>
          <cell r="F1450" t="str">
            <v>00000</v>
          </cell>
          <cell r="G1450" t="str">
            <v>SO</v>
          </cell>
          <cell r="H1450" t="str">
            <v>Strategic Planning</v>
          </cell>
        </row>
        <row r="1451">
          <cell r="A1451" t="str">
            <v>1795-2051-DEGD-A10-00000-SO</v>
          </cell>
          <cell r="B1451" t="str">
            <v>1795</v>
          </cell>
          <cell r="C1451" t="str">
            <v>2051</v>
          </cell>
          <cell r="D1451" t="str">
            <v>DEGD</v>
          </cell>
          <cell r="E1451" t="str">
            <v>A10</v>
          </cell>
          <cell r="F1451" t="str">
            <v>00000</v>
          </cell>
          <cell r="G1451" t="str">
            <v>SO</v>
          </cell>
          <cell r="H1451" t="str">
            <v>Strategic Planning</v>
          </cell>
        </row>
        <row r="1452">
          <cell r="A1452" t="str">
            <v>1795-2051-DEGZ-000-00000-SO</v>
          </cell>
          <cell r="B1452" t="str">
            <v>1795</v>
          </cell>
          <cell r="C1452" t="str">
            <v>2051</v>
          </cell>
          <cell r="D1452" t="str">
            <v>DEGZ</v>
          </cell>
          <cell r="E1452" t="str">
            <v>000</v>
          </cell>
          <cell r="F1452" t="str">
            <v>00000</v>
          </cell>
          <cell r="G1452" t="str">
            <v>SO</v>
          </cell>
          <cell r="H1452" t="str">
            <v>Strategic Planning</v>
          </cell>
        </row>
        <row r="1453">
          <cell r="A1453" t="str">
            <v>1795-2141-DHBP-A10-00000-SO</v>
          </cell>
          <cell r="B1453" t="str">
            <v>1795</v>
          </cell>
          <cell r="C1453" t="str">
            <v>2141</v>
          </cell>
          <cell r="D1453" t="str">
            <v>DHBP</v>
          </cell>
          <cell r="E1453" t="str">
            <v>A10</v>
          </cell>
          <cell r="F1453" t="str">
            <v>00000</v>
          </cell>
          <cell r="G1453" t="str">
            <v>SO</v>
          </cell>
          <cell r="H1453" t="str">
            <v>Strategic Planning</v>
          </cell>
        </row>
        <row r="1454">
          <cell r="A1454" t="str">
            <v>1795-2141-DHBZ-000-00000-SO</v>
          </cell>
          <cell r="B1454" t="str">
            <v>1795</v>
          </cell>
          <cell r="C1454" t="str">
            <v>2141</v>
          </cell>
          <cell r="D1454" t="str">
            <v>DHBZ</v>
          </cell>
          <cell r="E1454" t="str">
            <v>000</v>
          </cell>
          <cell r="F1454" t="str">
            <v>00000</v>
          </cell>
          <cell r="G1454" t="str">
            <v>SO</v>
          </cell>
          <cell r="H1454" t="str">
            <v>Strategic Planning</v>
          </cell>
        </row>
        <row r="1455">
          <cell r="A1455" t="str">
            <v>1795-2230-DLLD-A10-00000-SO</v>
          </cell>
          <cell r="B1455" t="str">
            <v>1795</v>
          </cell>
          <cell r="C1455" t="str">
            <v>2230</v>
          </cell>
          <cell r="D1455" t="str">
            <v>DLLD</v>
          </cell>
          <cell r="E1455" t="str">
            <v>A10</v>
          </cell>
          <cell r="F1455" t="str">
            <v>00000</v>
          </cell>
          <cell r="G1455" t="str">
            <v>SO</v>
          </cell>
          <cell r="H1455" t="str">
            <v>Strategic Planning</v>
          </cell>
        </row>
        <row r="1456">
          <cell r="A1456" t="str">
            <v>1795-2230-DLLZ-000-00000-SO</v>
          </cell>
          <cell r="B1456" t="str">
            <v>1795</v>
          </cell>
          <cell r="C1456" t="str">
            <v>2230</v>
          </cell>
          <cell r="D1456" t="str">
            <v>DLLZ</v>
          </cell>
          <cell r="E1456" t="str">
            <v>000</v>
          </cell>
          <cell r="F1456" t="str">
            <v>00000</v>
          </cell>
          <cell r="G1456" t="str">
            <v>SO</v>
          </cell>
          <cell r="H1456" t="str">
            <v>Strategic Planning</v>
          </cell>
        </row>
        <row r="1457">
          <cell r="A1457" t="str">
            <v>1795-2375-DEFP-A10-00000-SO</v>
          </cell>
          <cell r="B1457" t="str">
            <v>1795</v>
          </cell>
          <cell r="C1457" t="str">
            <v>2375</v>
          </cell>
          <cell r="D1457" t="str">
            <v>DEFP</v>
          </cell>
          <cell r="E1457" t="str">
            <v>A10</v>
          </cell>
          <cell r="F1457" t="str">
            <v>00000</v>
          </cell>
          <cell r="G1457" t="str">
            <v>SO</v>
          </cell>
          <cell r="H1457" t="str">
            <v>Strategic Planning</v>
          </cell>
        </row>
        <row r="1458">
          <cell r="A1458" t="str">
            <v>1795-2375-DEFZ-000-00000-SO</v>
          </cell>
          <cell r="B1458" t="str">
            <v>1795</v>
          </cell>
          <cell r="C1458" t="str">
            <v>2375</v>
          </cell>
          <cell r="D1458" t="str">
            <v>DEFZ</v>
          </cell>
          <cell r="E1458" t="str">
            <v>000</v>
          </cell>
          <cell r="F1458" t="str">
            <v>00000</v>
          </cell>
          <cell r="G1458" t="str">
            <v>SO</v>
          </cell>
          <cell r="H1458" t="str">
            <v>Strategic Planning</v>
          </cell>
        </row>
        <row r="1459">
          <cell r="A1459" t="str">
            <v>1795-2460-DIIP-A10-00000-SO</v>
          </cell>
          <cell r="B1459" t="str">
            <v>1795</v>
          </cell>
          <cell r="C1459" t="str">
            <v>2460</v>
          </cell>
          <cell r="D1459" t="str">
            <v>DIIP</v>
          </cell>
          <cell r="E1459" t="str">
            <v>A10</v>
          </cell>
          <cell r="F1459" t="str">
            <v>00000</v>
          </cell>
          <cell r="G1459" t="str">
            <v>SO</v>
          </cell>
          <cell r="H1459" t="str">
            <v>Strategic Planning</v>
          </cell>
        </row>
        <row r="1460">
          <cell r="A1460" t="str">
            <v>1795-2460-DIIZ-000-00000-SO</v>
          </cell>
          <cell r="B1460" t="str">
            <v>1795</v>
          </cell>
          <cell r="C1460" t="str">
            <v>2460</v>
          </cell>
          <cell r="D1460" t="str">
            <v>DIIZ</v>
          </cell>
          <cell r="E1460" t="str">
            <v>000</v>
          </cell>
          <cell r="F1460" t="str">
            <v>00000</v>
          </cell>
          <cell r="G1460" t="str">
            <v>SO</v>
          </cell>
          <cell r="H1460" t="str">
            <v>Strategic Planning</v>
          </cell>
        </row>
        <row r="1461">
          <cell r="A1461" t="str">
            <v>1795-2574-EGUP-A10-00000-SO</v>
          </cell>
          <cell r="B1461" t="str">
            <v>1795</v>
          </cell>
          <cell r="C1461" t="str">
            <v>2574</v>
          </cell>
          <cell r="D1461" t="str">
            <v>EGUP</v>
          </cell>
          <cell r="E1461" t="str">
            <v>A10</v>
          </cell>
          <cell r="F1461" t="str">
            <v>00000</v>
          </cell>
          <cell r="G1461" t="str">
            <v>SO</v>
          </cell>
          <cell r="H1461" t="str">
            <v>Strategic Planning</v>
          </cell>
        </row>
        <row r="1462">
          <cell r="A1462" t="str">
            <v>1795-2574-EGUZ-000-00000-SO</v>
          </cell>
          <cell r="B1462" t="str">
            <v>1795</v>
          </cell>
          <cell r="C1462" t="str">
            <v>2574</v>
          </cell>
          <cell r="D1462" t="str">
            <v>EGUZ</v>
          </cell>
          <cell r="E1462" t="str">
            <v>000</v>
          </cell>
          <cell r="F1462" t="str">
            <v>00000</v>
          </cell>
          <cell r="G1462" t="str">
            <v>SO</v>
          </cell>
          <cell r="H1462" t="str">
            <v>Strategic Planning</v>
          </cell>
        </row>
        <row r="1463">
          <cell r="A1463" t="str">
            <v>1795-2576-EGTD-A10-00000-SO</v>
          </cell>
          <cell r="B1463" t="str">
            <v>1795</v>
          </cell>
          <cell r="C1463" t="str">
            <v>2576</v>
          </cell>
          <cell r="D1463" t="str">
            <v>EGTD</v>
          </cell>
          <cell r="E1463" t="str">
            <v>A10</v>
          </cell>
          <cell r="F1463" t="str">
            <v>00000</v>
          </cell>
          <cell r="G1463" t="str">
            <v>SO</v>
          </cell>
          <cell r="H1463" t="str">
            <v>Strategic Planning</v>
          </cell>
        </row>
        <row r="1464">
          <cell r="A1464" t="str">
            <v>1797-2230-DLLD-000-00000-SO</v>
          </cell>
          <cell r="B1464" t="str">
            <v>1797</v>
          </cell>
          <cell r="C1464" t="str">
            <v>2230</v>
          </cell>
          <cell r="D1464" t="str">
            <v>DLLD</v>
          </cell>
          <cell r="E1464" t="str">
            <v>000</v>
          </cell>
          <cell r="F1464" t="str">
            <v>00000</v>
          </cell>
          <cell r="G1464" t="str">
            <v>SO</v>
          </cell>
          <cell r="H1464" t="str">
            <v>FFS Workshops</v>
          </cell>
        </row>
        <row r="1465">
          <cell r="A1465" t="str">
            <v>2050-0000-0000-251-00000-SO</v>
          </cell>
          <cell r="B1465" t="str">
            <v>2050</v>
          </cell>
          <cell r="C1465" t="str">
            <v>0000</v>
          </cell>
          <cell r="D1465" t="str">
            <v>0000</v>
          </cell>
          <cell r="E1465" t="str">
            <v>251</v>
          </cell>
          <cell r="F1465" t="str">
            <v>00000</v>
          </cell>
          <cell r="G1465" t="str">
            <v>SO</v>
          </cell>
          <cell r="H1465" t="str">
            <v>DIK-Education Materials</v>
          </cell>
        </row>
        <row r="1466">
          <cell r="A1466" t="str">
            <v>2051-0000-0000-251-00000-SO</v>
          </cell>
          <cell r="B1466" t="str">
            <v>2051</v>
          </cell>
          <cell r="C1466" t="str">
            <v>0000</v>
          </cell>
          <cell r="D1466" t="str">
            <v>0000</v>
          </cell>
          <cell r="E1466" t="str">
            <v>251</v>
          </cell>
          <cell r="F1466" t="str">
            <v>00000</v>
          </cell>
          <cell r="G1466" t="str">
            <v>SO</v>
          </cell>
          <cell r="H1466" t="str">
            <v>DIK-Hand Pumps</v>
          </cell>
        </row>
        <row r="1467">
          <cell r="A1467" t="str">
            <v>2051-2141-0000-251-00000-SO</v>
          </cell>
          <cell r="B1467" t="str">
            <v>2051</v>
          </cell>
          <cell r="C1467" t="str">
            <v>2141</v>
          </cell>
          <cell r="D1467" t="str">
            <v>0000</v>
          </cell>
          <cell r="E1467" t="str">
            <v>251</v>
          </cell>
          <cell r="F1467" t="str">
            <v>00000</v>
          </cell>
          <cell r="G1467" t="str">
            <v>SO</v>
          </cell>
          <cell r="H1467" t="str">
            <v>DIK - Afridev Handpump</v>
          </cell>
        </row>
        <row r="1468">
          <cell r="A1468" t="str">
            <v>2100-2051-DEGD-301-00000-SO</v>
          </cell>
          <cell r="B1468" t="str">
            <v>2100</v>
          </cell>
          <cell r="C1468" t="str">
            <v>2051</v>
          </cell>
          <cell r="D1468" t="str">
            <v>DEGD</v>
          </cell>
          <cell r="E1468" t="str">
            <v>301</v>
          </cell>
          <cell r="F1468" t="str">
            <v>00000</v>
          </cell>
          <cell r="G1468" t="str">
            <v>SO</v>
          </cell>
          <cell r="H1468" t="str">
            <v>Partner Control Account</v>
          </cell>
        </row>
        <row r="1469">
          <cell r="A1469" t="str">
            <v>2100-2051-DEGD-302-00000-SO</v>
          </cell>
          <cell r="B1469" t="str">
            <v>2100</v>
          </cell>
          <cell r="C1469" t="str">
            <v>2051</v>
          </cell>
          <cell r="D1469" t="str">
            <v>DEGD</v>
          </cell>
          <cell r="E1469" t="str">
            <v>302</v>
          </cell>
          <cell r="F1469" t="str">
            <v>00000</v>
          </cell>
          <cell r="G1469" t="str">
            <v>SO</v>
          </cell>
          <cell r="H1469" t="str">
            <v>Partner Control Account</v>
          </cell>
        </row>
        <row r="1470">
          <cell r="A1470" t="str">
            <v>2100-2141-DHBP-304-00000-SO</v>
          </cell>
          <cell r="B1470" t="str">
            <v>2100</v>
          </cell>
          <cell r="C1470" t="str">
            <v>2141</v>
          </cell>
          <cell r="D1470" t="str">
            <v>DHBP</v>
          </cell>
          <cell r="E1470" t="str">
            <v>304</v>
          </cell>
          <cell r="F1470" t="str">
            <v>00000</v>
          </cell>
          <cell r="G1470" t="str">
            <v>SO</v>
          </cell>
          <cell r="H1470" t="str">
            <v>Partner Control Account</v>
          </cell>
        </row>
        <row r="1471">
          <cell r="A1471" t="str">
            <v>2100-2375-DEFP-303-00000-SO</v>
          </cell>
          <cell r="B1471" t="str">
            <v>2100</v>
          </cell>
          <cell r="C1471" t="str">
            <v>2375</v>
          </cell>
          <cell r="D1471" t="str">
            <v>DEFP</v>
          </cell>
          <cell r="E1471" t="str">
            <v>303</v>
          </cell>
          <cell r="F1471" t="str">
            <v>00000</v>
          </cell>
          <cell r="G1471" t="str">
            <v>SO</v>
          </cell>
          <cell r="H1471" t="str">
            <v>Partner Control Account</v>
          </cell>
        </row>
        <row r="1472">
          <cell r="A1472" t="str">
            <v>2100-2460-DIIP-301-00000-SO</v>
          </cell>
          <cell r="B1472" t="str">
            <v>2100</v>
          </cell>
          <cell r="C1472" t="str">
            <v>2460</v>
          </cell>
          <cell r="D1472" t="str">
            <v>DIIP</v>
          </cell>
          <cell r="E1472" t="str">
            <v>301</v>
          </cell>
          <cell r="F1472" t="str">
            <v>00000</v>
          </cell>
          <cell r="G1472" t="str">
            <v>SO</v>
          </cell>
          <cell r="H1472" t="str">
            <v>Partner Control Account</v>
          </cell>
        </row>
        <row r="1473">
          <cell r="A1473" t="str">
            <v>2100-2460-DIIP-302-00000-SO</v>
          </cell>
          <cell r="B1473" t="str">
            <v>2100</v>
          </cell>
          <cell r="C1473" t="str">
            <v>2460</v>
          </cell>
          <cell r="D1473" t="str">
            <v>DIIP</v>
          </cell>
          <cell r="E1473" t="str">
            <v>302</v>
          </cell>
          <cell r="F1473" t="str">
            <v>00000</v>
          </cell>
          <cell r="G1473" t="str">
            <v>SO</v>
          </cell>
          <cell r="H1473" t="str">
            <v>Partner Control Account</v>
          </cell>
        </row>
        <row r="1474">
          <cell r="A1474" t="str">
            <v>2100-2574-EGUP-305-00000-SO</v>
          </cell>
          <cell r="B1474" t="str">
            <v>2100</v>
          </cell>
          <cell r="C1474" t="str">
            <v>2574</v>
          </cell>
          <cell r="D1474" t="str">
            <v>EGUP</v>
          </cell>
          <cell r="E1474" t="str">
            <v>305</v>
          </cell>
          <cell r="F1474" t="str">
            <v>00000</v>
          </cell>
          <cell r="G1474" t="str">
            <v>SO</v>
          </cell>
          <cell r="H1474" t="str">
            <v>Partner Control Account</v>
          </cell>
        </row>
        <row r="1475">
          <cell r="A1475" t="str">
            <v>2101-2051-DEGD-301-00000-SO</v>
          </cell>
          <cell r="B1475" t="str">
            <v>2101</v>
          </cell>
          <cell r="C1475" t="str">
            <v>2051</v>
          </cell>
          <cell r="D1475" t="str">
            <v>DEGD</v>
          </cell>
          <cell r="E1475" t="str">
            <v>301</v>
          </cell>
          <cell r="F1475" t="str">
            <v>00000</v>
          </cell>
          <cell r="G1475" t="str">
            <v>SO</v>
          </cell>
          <cell r="H1475" t="str">
            <v>Programme Co-ordinator</v>
          </cell>
        </row>
        <row r="1476">
          <cell r="A1476" t="str">
            <v>2101-2051-DEGD-302-00000-SO</v>
          </cell>
          <cell r="B1476" t="str">
            <v>2101</v>
          </cell>
          <cell r="C1476" t="str">
            <v>2051</v>
          </cell>
          <cell r="D1476" t="str">
            <v>DEGD</v>
          </cell>
          <cell r="E1476" t="str">
            <v>302</v>
          </cell>
          <cell r="F1476" t="str">
            <v>00000</v>
          </cell>
          <cell r="G1476" t="str">
            <v>SO</v>
          </cell>
          <cell r="H1476" t="str">
            <v>Programme Co-ordinator</v>
          </cell>
        </row>
        <row r="1477">
          <cell r="A1477" t="str">
            <v>2101-2141-DHBP-304-00000-SO</v>
          </cell>
          <cell r="B1477" t="str">
            <v>2101</v>
          </cell>
          <cell r="C1477" t="str">
            <v>2141</v>
          </cell>
          <cell r="D1477" t="str">
            <v>DHBP</v>
          </cell>
          <cell r="E1477" t="str">
            <v>304</v>
          </cell>
          <cell r="F1477" t="str">
            <v>00000</v>
          </cell>
          <cell r="G1477" t="str">
            <v>SO</v>
          </cell>
          <cell r="H1477" t="str">
            <v>Programme Co-ordinator</v>
          </cell>
        </row>
        <row r="1478">
          <cell r="A1478" t="str">
            <v>2101-2375-DEFP-303-00000-SO</v>
          </cell>
          <cell r="B1478" t="str">
            <v>2101</v>
          </cell>
          <cell r="C1478" t="str">
            <v>2375</v>
          </cell>
          <cell r="D1478" t="str">
            <v>DEFP</v>
          </cell>
          <cell r="E1478" t="str">
            <v>303</v>
          </cell>
          <cell r="F1478" t="str">
            <v>00000</v>
          </cell>
          <cell r="G1478" t="str">
            <v>SO</v>
          </cell>
          <cell r="H1478" t="str">
            <v>Programme Co-ordinator</v>
          </cell>
        </row>
        <row r="1479">
          <cell r="A1479" t="str">
            <v>2101-2460-DIIP-301-00000-SO</v>
          </cell>
          <cell r="B1479" t="str">
            <v>2101</v>
          </cell>
          <cell r="C1479" t="str">
            <v>2460</v>
          </cell>
          <cell r="D1479" t="str">
            <v>DIIP</v>
          </cell>
          <cell r="E1479" t="str">
            <v>301</v>
          </cell>
          <cell r="F1479" t="str">
            <v>00000</v>
          </cell>
          <cell r="G1479" t="str">
            <v>SO</v>
          </cell>
          <cell r="H1479" t="str">
            <v>Programme Co-ordinator</v>
          </cell>
        </row>
        <row r="1480">
          <cell r="A1480" t="str">
            <v>2101-2460-DIIP-302-00000-SO</v>
          </cell>
          <cell r="B1480" t="str">
            <v>2101</v>
          </cell>
          <cell r="C1480" t="str">
            <v>2460</v>
          </cell>
          <cell r="D1480" t="str">
            <v>DIIP</v>
          </cell>
          <cell r="E1480" t="str">
            <v>302</v>
          </cell>
          <cell r="F1480" t="str">
            <v>00000</v>
          </cell>
          <cell r="G1480" t="str">
            <v>SO</v>
          </cell>
          <cell r="H1480" t="str">
            <v>Programme Co-ordinator</v>
          </cell>
        </row>
        <row r="1481">
          <cell r="A1481" t="str">
            <v>2101-2574-EGUP-305-00000-SO</v>
          </cell>
          <cell r="B1481" t="str">
            <v>2101</v>
          </cell>
          <cell r="C1481" t="str">
            <v>2574</v>
          </cell>
          <cell r="D1481" t="str">
            <v>EGUP</v>
          </cell>
          <cell r="E1481" t="str">
            <v>305</v>
          </cell>
          <cell r="F1481" t="str">
            <v>00000</v>
          </cell>
          <cell r="G1481" t="str">
            <v>SO</v>
          </cell>
          <cell r="H1481" t="str">
            <v>Programme Co-ordinator</v>
          </cell>
        </row>
        <row r="1482">
          <cell r="A1482" t="str">
            <v>2102-2051-DEGD-301-00000-SO</v>
          </cell>
          <cell r="B1482" t="str">
            <v>2102</v>
          </cell>
          <cell r="C1482" t="str">
            <v>2051</v>
          </cell>
          <cell r="D1482" t="str">
            <v>DEGD</v>
          </cell>
          <cell r="E1482" t="str">
            <v>301</v>
          </cell>
          <cell r="F1482" t="str">
            <v>00000</v>
          </cell>
          <cell r="G1482" t="str">
            <v>SO</v>
          </cell>
          <cell r="H1482" t="str">
            <v>Project Manager</v>
          </cell>
        </row>
        <row r="1483">
          <cell r="A1483" t="str">
            <v>2102-2051-DEGD-302-00000-SO</v>
          </cell>
          <cell r="B1483" t="str">
            <v>2102</v>
          </cell>
          <cell r="C1483" t="str">
            <v>2051</v>
          </cell>
          <cell r="D1483" t="str">
            <v>DEGD</v>
          </cell>
          <cell r="E1483" t="str">
            <v>302</v>
          </cell>
          <cell r="F1483" t="str">
            <v>00000</v>
          </cell>
          <cell r="G1483" t="str">
            <v>SO</v>
          </cell>
          <cell r="H1483" t="str">
            <v>Project Manager</v>
          </cell>
        </row>
        <row r="1484">
          <cell r="A1484" t="str">
            <v>2102-2141-DHBP-304-00000-SO</v>
          </cell>
          <cell r="B1484" t="str">
            <v>2102</v>
          </cell>
          <cell r="C1484" t="str">
            <v>2141</v>
          </cell>
          <cell r="D1484" t="str">
            <v>DHBP</v>
          </cell>
          <cell r="E1484" t="str">
            <v>304</v>
          </cell>
          <cell r="F1484" t="str">
            <v>00000</v>
          </cell>
          <cell r="G1484" t="str">
            <v>SO</v>
          </cell>
          <cell r="H1484" t="str">
            <v>Project Manager</v>
          </cell>
        </row>
        <row r="1485">
          <cell r="A1485" t="str">
            <v>2102-2375-DEFP-303-00000-SO</v>
          </cell>
          <cell r="B1485" t="str">
            <v>2102</v>
          </cell>
          <cell r="C1485" t="str">
            <v>2375</v>
          </cell>
          <cell r="D1485" t="str">
            <v>DEFP</v>
          </cell>
          <cell r="E1485" t="str">
            <v>303</v>
          </cell>
          <cell r="F1485" t="str">
            <v>00000</v>
          </cell>
          <cell r="G1485" t="str">
            <v>SO</v>
          </cell>
          <cell r="H1485" t="str">
            <v>Project Manager</v>
          </cell>
        </row>
        <row r="1486">
          <cell r="A1486" t="str">
            <v>2102-2460-DIIP-301-00000-SO</v>
          </cell>
          <cell r="B1486" t="str">
            <v>2102</v>
          </cell>
          <cell r="C1486" t="str">
            <v>2460</v>
          </cell>
          <cell r="D1486" t="str">
            <v>DIIP</v>
          </cell>
          <cell r="E1486" t="str">
            <v>301</v>
          </cell>
          <cell r="F1486" t="str">
            <v>00000</v>
          </cell>
          <cell r="G1486" t="str">
            <v>SO</v>
          </cell>
          <cell r="H1486" t="str">
            <v>Project Manager</v>
          </cell>
        </row>
        <row r="1487">
          <cell r="A1487" t="str">
            <v>2102-2460-DIIP-302-00000-SO</v>
          </cell>
          <cell r="B1487" t="str">
            <v>2102</v>
          </cell>
          <cell r="C1487" t="str">
            <v>2460</v>
          </cell>
          <cell r="D1487" t="str">
            <v>DIIP</v>
          </cell>
          <cell r="E1487" t="str">
            <v>302</v>
          </cell>
          <cell r="F1487" t="str">
            <v>00000</v>
          </cell>
          <cell r="G1487" t="str">
            <v>SO</v>
          </cell>
          <cell r="H1487" t="str">
            <v>Project Manager</v>
          </cell>
        </row>
        <row r="1488">
          <cell r="A1488" t="str">
            <v>2102-2574-EGUP-305-00000-SO</v>
          </cell>
          <cell r="B1488" t="str">
            <v>2102</v>
          </cell>
          <cell r="C1488" t="str">
            <v>2574</v>
          </cell>
          <cell r="D1488" t="str">
            <v>EGUP</v>
          </cell>
          <cell r="E1488" t="str">
            <v>305</v>
          </cell>
          <cell r="F1488" t="str">
            <v>00000</v>
          </cell>
          <cell r="G1488" t="str">
            <v>SO</v>
          </cell>
          <cell r="H1488" t="str">
            <v>Project Manager</v>
          </cell>
        </row>
        <row r="1489">
          <cell r="A1489" t="str">
            <v>2103-2051-DEGD-301-00000-SO</v>
          </cell>
          <cell r="B1489" t="str">
            <v>2103</v>
          </cell>
          <cell r="C1489" t="str">
            <v>2051</v>
          </cell>
          <cell r="D1489" t="str">
            <v>DEGD</v>
          </cell>
          <cell r="E1489" t="str">
            <v>301</v>
          </cell>
          <cell r="F1489" t="str">
            <v>00000</v>
          </cell>
          <cell r="G1489" t="str">
            <v>SO</v>
          </cell>
          <cell r="H1489" t="str">
            <v>Project Officer</v>
          </cell>
        </row>
        <row r="1490">
          <cell r="A1490" t="str">
            <v>2103-2051-DEGD-302-00000-SO</v>
          </cell>
          <cell r="B1490" t="str">
            <v>2103</v>
          </cell>
          <cell r="C1490" t="str">
            <v>2051</v>
          </cell>
          <cell r="D1490" t="str">
            <v>DEGD</v>
          </cell>
          <cell r="E1490" t="str">
            <v>302</v>
          </cell>
          <cell r="F1490" t="str">
            <v>00000</v>
          </cell>
          <cell r="G1490" t="str">
            <v>SO</v>
          </cell>
          <cell r="H1490" t="str">
            <v>Project Officer</v>
          </cell>
        </row>
        <row r="1491">
          <cell r="A1491" t="str">
            <v>2103-2141-DHBP-304-00000-SO</v>
          </cell>
          <cell r="B1491" t="str">
            <v>2103</v>
          </cell>
          <cell r="C1491" t="str">
            <v>2141</v>
          </cell>
          <cell r="D1491" t="str">
            <v>DHBP</v>
          </cell>
          <cell r="E1491" t="str">
            <v>304</v>
          </cell>
          <cell r="F1491" t="str">
            <v>00000</v>
          </cell>
          <cell r="G1491" t="str">
            <v>SO</v>
          </cell>
          <cell r="H1491" t="str">
            <v>Project Officer</v>
          </cell>
        </row>
        <row r="1492">
          <cell r="A1492" t="str">
            <v>2103-2375-DEFP-303-00000-SO</v>
          </cell>
          <cell r="B1492" t="str">
            <v>2103</v>
          </cell>
          <cell r="C1492" t="str">
            <v>2375</v>
          </cell>
          <cell r="D1492" t="str">
            <v>DEFP</v>
          </cell>
          <cell r="E1492" t="str">
            <v>303</v>
          </cell>
          <cell r="F1492" t="str">
            <v>00000</v>
          </cell>
          <cell r="G1492" t="str">
            <v>SO</v>
          </cell>
          <cell r="H1492" t="str">
            <v>Project Officer</v>
          </cell>
        </row>
        <row r="1493">
          <cell r="A1493" t="str">
            <v>2103-2460-DIIP-301-00000-SO</v>
          </cell>
          <cell r="B1493" t="str">
            <v>2103</v>
          </cell>
          <cell r="C1493" t="str">
            <v>2460</v>
          </cell>
          <cell r="D1493" t="str">
            <v>DIIP</v>
          </cell>
          <cell r="E1493" t="str">
            <v>301</v>
          </cell>
          <cell r="F1493" t="str">
            <v>00000</v>
          </cell>
          <cell r="G1493" t="str">
            <v>SO</v>
          </cell>
          <cell r="H1493" t="str">
            <v>Project Officer</v>
          </cell>
        </row>
        <row r="1494">
          <cell r="A1494" t="str">
            <v>2103-2460-DIIP-302-00000-SO</v>
          </cell>
          <cell r="B1494" t="str">
            <v>2103</v>
          </cell>
          <cell r="C1494" t="str">
            <v>2460</v>
          </cell>
          <cell r="D1494" t="str">
            <v>DIIP</v>
          </cell>
          <cell r="E1494" t="str">
            <v>302</v>
          </cell>
          <cell r="F1494" t="str">
            <v>00000</v>
          </cell>
          <cell r="G1494" t="str">
            <v>SO</v>
          </cell>
          <cell r="H1494" t="str">
            <v>Project Officer</v>
          </cell>
        </row>
        <row r="1495">
          <cell r="A1495" t="str">
            <v>2103-2574-EGUP-305-00000-SO</v>
          </cell>
          <cell r="B1495" t="str">
            <v>2103</v>
          </cell>
          <cell r="C1495" t="str">
            <v>2574</v>
          </cell>
          <cell r="D1495" t="str">
            <v>EGUP</v>
          </cell>
          <cell r="E1495" t="str">
            <v>305</v>
          </cell>
          <cell r="F1495" t="str">
            <v>00000</v>
          </cell>
          <cell r="G1495" t="str">
            <v>SO</v>
          </cell>
          <cell r="H1495" t="str">
            <v>Project Officer</v>
          </cell>
        </row>
        <row r="1496">
          <cell r="A1496" t="str">
            <v>2104-2051-DEGD-301-00000-SO</v>
          </cell>
          <cell r="B1496" t="str">
            <v>2104</v>
          </cell>
          <cell r="C1496" t="str">
            <v>2051</v>
          </cell>
          <cell r="D1496" t="str">
            <v>DEGD</v>
          </cell>
          <cell r="E1496" t="str">
            <v>301</v>
          </cell>
          <cell r="F1496" t="str">
            <v>00000</v>
          </cell>
          <cell r="G1496" t="str">
            <v>SO</v>
          </cell>
          <cell r="H1496" t="str">
            <v>Project Engineer</v>
          </cell>
        </row>
        <row r="1497">
          <cell r="A1497" t="str">
            <v>2104-2051-DEGD-302-00000-SO</v>
          </cell>
          <cell r="B1497" t="str">
            <v>2104</v>
          </cell>
          <cell r="C1497" t="str">
            <v>2051</v>
          </cell>
          <cell r="D1497" t="str">
            <v>DEGD</v>
          </cell>
          <cell r="E1497" t="str">
            <v>302</v>
          </cell>
          <cell r="F1497" t="str">
            <v>00000</v>
          </cell>
          <cell r="G1497" t="str">
            <v>SO</v>
          </cell>
          <cell r="H1497" t="str">
            <v>Project Engineer</v>
          </cell>
        </row>
        <row r="1498">
          <cell r="A1498" t="str">
            <v>2104-2141-DHBP-304-00000-SO</v>
          </cell>
          <cell r="B1498" t="str">
            <v>2104</v>
          </cell>
          <cell r="C1498" t="str">
            <v>2141</v>
          </cell>
          <cell r="D1498" t="str">
            <v>DHBP</v>
          </cell>
          <cell r="E1498" t="str">
            <v>304</v>
          </cell>
          <cell r="F1498" t="str">
            <v>00000</v>
          </cell>
          <cell r="G1498" t="str">
            <v>SO</v>
          </cell>
          <cell r="H1498" t="str">
            <v>Project Engineer</v>
          </cell>
        </row>
        <row r="1499">
          <cell r="A1499" t="str">
            <v>2104-2375-DEFP-303-00000-SO</v>
          </cell>
          <cell r="B1499" t="str">
            <v>2104</v>
          </cell>
          <cell r="C1499" t="str">
            <v>2375</v>
          </cell>
          <cell r="D1499" t="str">
            <v>DEFP</v>
          </cell>
          <cell r="E1499" t="str">
            <v>303</v>
          </cell>
          <cell r="F1499" t="str">
            <v>00000</v>
          </cell>
          <cell r="G1499" t="str">
            <v>SO</v>
          </cell>
          <cell r="H1499" t="str">
            <v>Project Engineer</v>
          </cell>
        </row>
        <row r="1500">
          <cell r="A1500" t="str">
            <v>2104-2460-DIIP-301-00000-SO</v>
          </cell>
          <cell r="B1500" t="str">
            <v>2104</v>
          </cell>
          <cell r="C1500" t="str">
            <v>2460</v>
          </cell>
          <cell r="D1500" t="str">
            <v>DIIP</v>
          </cell>
          <cell r="E1500" t="str">
            <v>301</v>
          </cell>
          <cell r="F1500" t="str">
            <v>00000</v>
          </cell>
          <cell r="G1500" t="str">
            <v>SO</v>
          </cell>
          <cell r="H1500" t="str">
            <v>Project Engineer</v>
          </cell>
        </row>
        <row r="1501">
          <cell r="A1501" t="str">
            <v>2104-2460-DIIP-302-00000-SO</v>
          </cell>
          <cell r="B1501" t="str">
            <v>2104</v>
          </cell>
          <cell r="C1501" t="str">
            <v>2460</v>
          </cell>
          <cell r="D1501" t="str">
            <v>DIIP</v>
          </cell>
          <cell r="E1501" t="str">
            <v>302</v>
          </cell>
          <cell r="F1501" t="str">
            <v>00000</v>
          </cell>
          <cell r="G1501" t="str">
            <v>SO</v>
          </cell>
          <cell r="H1501" t="str">
            <v>Project Engineer</v>
          </cell>
        </row>
        <row r="1502">
          <cell r="A1502" t="str">
            <v>2104-2574-EGUP-305-00000-SO</v>
          </cell>
          <cell r="B1502" t="str">
            <v>2104</v>
          </cell>
          <cell r="C1502" t="str">
            <v>2574</v>
          </cell>
          <cell r="D1502" t="str">
            <v>EGUP</v>
          </cell>
          <cell r="E1502" t="str">
            <v>305</v>
          </cell>
          <cell r="F1502" t="str">
            <v>00000</v>
          </cell>
          <cell r="G1502" t="str">
            <v>SO</v>
          </cell>
          <cell r="H1502" t="str">
            <v>Project Engineer</v>
          </cell>
        </row>
        <row r="1503">
          <cell r="A1503" t="str">
            <v>2105-2051-DEGD-301-00000-SO</v>
          </cell>
          <cell r="B1503" t="str">
            <v>2105</v>
          </cell>
          <cell r="C1503" t="str">
            <v>2051</v>
          </cell>
          <cell r="D1503" t="str">
            <v>DEGD</v>
          </cell>
          <cell r="E1503" t="str">
            <v>301</v>
          </cell>
          <cell r="F1503" t="str">
            <v>00000</v>
          </cell>
          <cell r="G1503" t="str">
            <v>SO</v>
          </cell>
          <cell r="H1503" t="str">
            <v>Training Officer</v>
          </cell>
        </row>
        <row r="1504">
          <cell r="A1504" t="str">
            <v>2105-2051-DEGD-302-00000-SO</v>
          </cell>
          <cell r="B1504" t="str">
            <v>2105</v>
          </cell>
          <cell r="C1504" t="str">
            <v>2051</v>
          </cell>
          <cell r="D1504" t="str">
            <v>DEGD</v>
          </cell>
          <cell r="E1504" t="str">
            <v>302</v>
          </cell>
          <cell r="F1504" t="str">
            <v>00000</v>
          </cell>
          <cell r="G1504" t="str">
            <v>SO</v>
          </cell>
          <cell r="H1504" t="str">
            <v>Training Officer</v>
          </cell>
        </row>
        <row r="1505">
          <cell r="A1505" t="str">
            <v>2105-2141-DHBP-304-00000-SO</v>
          </cell>
          <cell r="B1505" t="str">
            <v>2105</v>
          </cell>
          <cell r="C1505" t="str">
            <v>2141</v>
          </cell>
          <cell r="D1505" t="str">
            <v>DHBP</v>
          </cell>
          <cell r="E1505" t="str">
            <v>304</v>
          </cell>
          <cell r="F1505" t="str">
            <v>00000</v>
          </cell>
          <cell r="G1505" t="str">
            <v>SO</v>
          </cell>
          <cell r="H1505" t="str">
            <v>Training Officer</v>
          </cell>
        </row>
        <row r="1506">
          <cell r="A1506" t="str">
            <v>2105-2375-DEFP-303-00000-SO</v>
          </cell>
          <cell r="B1506" t="str">
            <v>2105</v>
          </cell>
          <cell r="C1506" t="str">
            <v>2375</v>
          </cell>
          <cell r="D1506" t="str">
            <v>DEFP</v>
          </cell>
          <cell r="E1506" t="str">
            <v>303</v>
          </cell>
          <cell r="F1506" t="str">
            <v>00000</v>
          </cell>
          <cell r="G1506" t="str">
            <v>SO</v>
          </cell>
          <cell r="H1506" t="str">
            <v>Training Officer</v>
          </cell>
        </row>
        <row r="1507">
          <cell r="A1507" t="str">
            <v>2105-2460-DIIP-301-00000-SO</v>
          </cell>
          <cell r="B1507" t="str">
            <v>2105</v>
          </cell>
          <cell r="C1507" t="str">
            <v>2460</v>
          </cell>
          <cell r="D1507" t="str">
            <v>DIIP</v>
          </cell>
          <cell r="E1507" t="str">
            <v>301</v>
          </cell>
          <cell r="F1507" t="str">
            <v>00000</v>
          </cell>
          <cell r="G1507" t="str">
            <v>SO</v>
          </cell>
          <cell r="H1507" t="str">
            <v>Training Officer</v>
          </cell>
        </row>
        <row r="1508">
          <cell r="A1508" t="str">
            <v>2105-2460-DIIP-302-00000-SO</v>
          </cell>
          <cell r="B1508" t="str">
            <v>2105</v>
          </cell>
          <cell r="C1508" t="str">
            <v>2460</v>
          </cell>
          <cell r="D1508" t="str">
            <v>DIIP</v>
          </cell>
          <cell r="E1508" t="str">
            <v>302</v>
          </cell>
          <cell r="F1508" t="str">
            <v>00000</v>
          </cell>
          <cell r="G1508" t="str">
            <v>SO</v>
          </cell>
          <cell r="H1508" t="str">
            <v>Training Officer</v>
          </cell>
        </row>
        <row r="1509">
          <cell r="A1509" t="str">
            <v>2105-2574-EGUP-305-00000-SO</v>
          </cell>
          <cell r="B1509" t="str">
            <v>2105</v>
          </cell>
          <cell r="C1509" t="str">
            <v>2574</v>
          </cell>
          <cell r="D1509" t="str">
            <v>EGUP</v>
          </cell>
          <cell r="E1509" t="str">
            <v>305</v>
          </cell>
          <cell r="F1509" t="str">
            <v>00000</v>
          </cell>
          <cell r="G1509" t="str">
            <v>SO</v>
          </cell>
          <cell r="H1509" t="str">
            <v>Training Officer</v>
          </cell>
        </row>
        <row r="1510">
          <cell r="A1510" t="str">
            <v>2106-2051-DEGD-301-00000-SO</v>
          </cell>
          <cell r="B1510" t="str">
            <v>2106</v>
          </cell>
          <cell r="C1510" t="str">
            <v>2051</v>
          </cell>
          <cell r="D1510" t="str">
            <v>DEGD</v>
          </cell>
          <cell r="E1510" t="str">
            <v>301</v>
          </cell>
          <cell r="F1510" t="str">
            <v>00000</v>
          </cell>
          <cell r="G1510" t="str">
            <v>SO</v>
          </cell>
          <cell r="H1510" t="str">
            <v>Project Assistant</v>
          </cell>
        </row>
        <row r="1511">
          <cell r="A1511" t="str">
            <v>2106-2051-DEGD-302-00000-SO</v>
          </cell>
          <cell r="B1511" t="str">
            <v>2106</v>
          </cell>
          <cell r="C1511" t="str">
            <v>2051</v>
          </cell>
          <cell r="D1511" t="str">
            <v>DEGD</v>
          </cell>
          <cell r="E1511" t="str">
            <v>302</v>
          </cell>
          <cell r="F1511" t="str">
            <v>00000</v>
          </cell>
          <cell r="G1511" t="str">
            <v>SO</v>
          </cell>
          <cell r="H1511" t="str">
            <v>Project Assistant</v>
          </cell>
        </row>
        <row r="1512">
          <cell r="A1512" t="str">
            <v>2106-2141-DHBP-304-00000-SO</v>
          </cell>
          <cell r="B1512" t="str">
            <v>2106</v>
          </cell>
          <cell r="C1512" t="str">
            <v>2141</v>
          </cell>
          <cell r="D1512" t="str">
            <v>DHBP</v>
          </cell>
          <cell r="E1512" t="str">
            <v>304</v>
          </cell>
          <cell r="F1512" t="str">
            <v>00000</v>
          </cell>
          <cell r="G1512" t="str">
            <v>SO</v>
          </cell>
          <cell r="H1512" t="str">
            <v>Project Assistant</v>
          </cell>
        </row>
        <row r="1513">
          <cell r="A1513" t="str">
            <v>2106-2375-DEFP-303-00000-SO</v>
          </cell>
          <cell r="B1513" t="str">
            <v>2106</v>
          </cell>
          <cell r="C1513" t="str">
            <v>2375</v>
          </cell>
          <cell r="D1513" t="str">
            <v>DEFP</v>
          </cell>
          <cell r="E1513" t="str">
            <v>303</v>
          </cell>
          <cell r="F1513" t="str">
            <v>00000</v>
          </cell>
          <cell r="G1513" t="str">
            <v>SO</v>
          </cell>
          <cell r="H1513" t="str">
            <v>Project Assistant</v>
          </cell>
        </row>
        <row r="1514">
          <cell r="A1514" t="str">
            <v>2106-2460-DIIP-301-00000-SO</v>
          </cell>
          <cell r="B1514" t="str">
            <v>2106</v>
          </cell>
          <cell r="C1514" t="str">
            <v>2460</v>
          </cell>
          <cell r="D1514" t="str">
            <v>DIIP</v>
          </cell>
          <cell r="E1514" t="str">
            <v>301</v>
          </cell>
          <cell r="F1514" t="str">
            <v>00000</v>
          </cell>
          <cell r="G1514" t="str">
            <v>SO</v>
          </cell>
          <cell r="H1514" t="str">
            <v>Project Assistant</v>
          </cell>
        </row>
        <row r="1515">
          <cell r="A1515" t="str">
            <v>2106-2460-DIIP-302-00000-SO</v>
          </cell>
          <cell r="B1515" t="str">
            <v>2106</v>
          </cell>
          <cell r="C1515" t="str">
            <v>2460</v>
          </cell>
          <cell r="D1515" t="str">
            <v>DIIP</v>
          </cell>
          <cell r="E1515" t="str">
            <v>302</v>
          </cell>
          <cell r="F1515" t="str">
            <v>00000</v>
          </cell>
          <cell r="G1515" t="str">
            <v>SO</v>
          </cell>
          <cell r="H1515" t="str">
            <v>Project Assistant</v>
          </cell>
        </row>
        <row r="1516">
          <cell r="A1516" t="str">
            <v>2106-2574-EGUP-305-00000-SO</v>
          </cell>
          <cell r="B1516" t="str">
            <v>2106</v>
          </cell>
          <cell r="C1516" t="str">
            <v>2574</v>
          </cell>
          <cell r="D1516" t="str">
            <v>EGUP</v>
          </cell>
          <cell r="E1516" t="str">
            <v>305</v>
          </cell>
          <cell r="F1516" t="str">
            <v>00000</v>
          </cell>
          <cell r="G1516" t="str">
            <v>SO</v>
          </cell>
          <cell r="H1516" t="str">
            <v>Project Assistant</v>
          </cell>
        </row>
        <row r="1517">
          <cell r="A1517" t="str">
            <v>2107-2051-DEGD-301-00000-SO</v>
          </cell>
          <cell r="B1517" t="str">
            <v>2107</v>
          </cell>
          <cell r="C1517" t="str">
            <v>2051</v>
          </cell>
          <cell r="D1517" t="str">
            <v>DEGD</v>
          </cell>
          <cell r="E1517" t="str">
            <v>301</v>
          </cell>
          <cell r="F1517" t="str">
            <v>00000</v>
          </cell>
          <cell r="G1517" t="str">
            <v>SO</v>
          </cell>
          <cell r="H1517" t="str">
            <v>Community Outreach Workers</v>
          </cell>
        </row>
        <row r="1518">
          <cell r="A1518" t="str">
            <v>2107-2051-DEGD-302-00000-SO</v>
          </cell>
          <cell r="B1518" t="str">
            <v>2107</v>
          </cell>
          <cell r="C1518" t="str">
            <v>2051</v>
          </cell>
          <cell r="D1518" t="str">
            <v>DEGD</v>
          </cell>
          <cell r="E1518" t="str">
            <v>302</v>
          </cell>
          <cell r="F1518" t="str">
            <v>00000</v>
          </cell>
          <cell r="G1518" t="str">
            <v>SO</v>
          </cell>
          <cell r="H1518" t="str">
            <v>Community Outreach Workers</v>
          </cell>
        </row>
        <row r="1519">
          <cell r="A1519" t="str">
            <v>2107-2141-DHBP-304-00000-SO</v>
          </cell>
          <cell r="B1519" t="str">
            <v>2107</v>
          </cell>
          <cell r="C1519" t="str">
            <v>2141</v>
          </cell>
          <cell r="D1519" t="str">
            <v>DHBP</v>
          </cell>
          <cell r="E1519" t="str">
            <v>304</v>
          </cell>
          <cell r="F1519" t="str">
            <v>00000</v>
          </cell>
          <cell r="G1519" t="str">
            <v>SO</v>
          </cell>
          <cell r="H1519" t="str">
            <v>Community Outreach Workers</v>
          </cell>
        </row>
        <row r="1520">
          <cell r="A1520" t="str">
            <v>2107-2375-DEFP-303-00000-SO</v>
          </cell>
          <cell r="B1520" t="str">
            <v>2107</v>
          </cell>
          <cell r="C1520" t="str">
            <v>2375</v>
          </cell>
          <cell r="D1520" t="str">
            <v>DEFP</v>
          </cell>
          <cell r="E1520" t="str">
            <v>303</v>
          </cell>
          <cell r="F1520" t="str">
            <v>00000</v>
          </cell>
          <cell r="G1520" t="str">
            <v>SO</v>
          </cell>
          <cell r="H1520" t="str">
            <v>Community Outreach Workers</v>
          </cell>
        </row>
        <row r="1521">
          <cell r="A1521" t="str">
            <v>2107-2460-DIIP-301-00000-SO</v>
          </cell>
          <cell r="B1521" t="str">
            <v>2107</v>
          </cell>
          <cell r="C1521" t="str">
            <v>2460</v>
          </cell>
          <cell r="D1521" t="str">
            <v>DIIP</v>
          </cell>
          <cell r="E1521" t="str">
            <v>301</v>
          </cell>
          <cell r="F1521" t="str">
            <v>00000</v>
          </cell>
          <cell r="G1521" t="str">
            <v>SO</v>
          </cell>
          <cell r="H1521" t="str">
            <v>Community Outreach Workers</v>
          </cell>
        </row>
        <row r="1522">
          <cell r="A1522" t="str">
            <v>2107-2460-DIIP-302-00000-SO</v>
          </cell>
          <cell r="B1522" t="str">
            <v>2107</v>
          </cell>
          <cell r="C1522" t="str">
            <v>2460</v>
          </cell>
          <cell r="D1522" t="str">
            <v>DIIP</v>
          </cell>
          <cell r="E1522" t="str">
            <v>302</v>
          </cell>
          <cell r="F1522" t="str">
            <v>00000</v>
          </cell>
          <cell r="G1522" t="str">
            <v>SO</v>
          </cell>
          <cell r="H1522" t="str">
            <v>Community Outreach Workers</v>
          </cell>
        </row>
        <row r="1523">
          <cell r="A1523" t="str">
            <v>2107-2574-EGUP-305-00000-SO</v>
          </cell>
          <cell r="B1523" t="str">
            <v>2107</v>
          </cell>
          <cell r="C1523" t="str">
            <v>2574</v>
          </cell>
          <cell r="D1523" t="str">
            <v>EGUP</v>
          </cell>
          <cell r="E1523" t="str">
            <v>305</v>
          </cell>
          <cell r="F1523" t="str">
            <v>00000</v>
          </cell>
          <cell r="G1523" t="str">
            <v>SO</v>
          </cell>
          <cell r="H1523" t="str">
            <v>Community Outreach Workers</v>
          </cell>
        </row>
        <row r="1524">
          <cell r="A1524" t="str">
            <v>2108-2051-DEGD-301-00000-SO</v>
          </cell>
          <cell r="B1524" t="str">
            <v>2108</v>
          </cell>
          <cell r="C1524" t="str">
            <v>2051</v>
          </cell>
          <cell r="D1524" t="str">
            <v>DEGD</v>
          </cell>
          <cell r="E1524" t="str">
            <v>301</v>
          </cell>
          <cell r="F1524" t="str">
            <v>00000</v>
          </cell>
          <cell r="G1524" t="str">
            <v>SO</v>
          </cell>
          <cell r="H1524" t="str">
            <v>Peer Educators</v>
          </cell>
        </row>
        <row r="1525">
          <cell r="A1525" t="str">
            <v>2108-2051-DEGD-302-00000-SO</v>
          </cell>
          <cell r="B1525" t="str">
            <v>2108</v>
          </cell>
          <cell r="C1525" t="str">
            <v>2051</v>
          </cell>
          <cell r="D1525" t="str">
            <v>DEGD</v>
          </cell>
          <cell r="E1525" t="str">
            <v>302</v>
          </cell>
          <cell r="F1525" t="str">
            <v>00000</v>
          </cell>
          <cell r="G1525" t="str">
            <v>SO</v>
          </cell>
          <cell r="H1525" t="str">
            <v>Peer Educators</v>
          </cell>
        </row>
        <row r="1526">
          <cell r="A1526" t="str">
            <v>2108-2141-DHBP-304-00000-SO</v>
          </cell>
          <cell r="B1526" t="str">
            <v>2108</v>
          </cell>
          <cell r="C1526" t="str">
            <v>2141</v>
          </cell>
          <cell r="D1526" t="str">
            <v>DHBP</v>
          </cell>
          <cell r="E1526" t="str">
            <v>304</v>
          </cell>
          <cell r="F1526" t="str">
            <v>00000</v>
          </cell>
          <cell r="G1526" t="str">
            <v>SO</v>
          </cell>
          <cell r="H1526" t="str">
            <v>Peer Educators</v>
          </cell>
        </row>
        <row r="1527">
          <cell r="A1527" t="str">
            <v>2108-2375-DEFP-303-00000-SO</v>
          </cell>
          <cell r="B1527" t="str">
            <v>2108</v>
          </cell>
          <cell r="C1527" t="str">
            <v>2375</v>
          </cell>
          <cell r="D1527" t="str">
            <v>DEFP</v>
          </cell>
          <cell r="E1527" t="str">
            <v>303</v>
          </cell>
          <cell r="F1527" t="str">
            <v>00000</v>
          </cell>
          <cell r="G1527" t="str">
            <v>SO</v>
          </cell>
          <cell r="H1527" t="str">
            <v>Peer Educators</v>
          </cell>
        </row>
        <row r="1528">
          <cell r="A1528" t="str">
            <v>2108-2460-DIIP-301-00000-SO</v>
          </cell>
          <cell r="B1528" t="str">
            <v>2108</v>
          </cell>
          <cell r="C1528" t="str">
            <v>2460</v>
          </cell>
          <cell r="D1528" t="str">
            <v>DIIP</v>
          </cell>
          <cell r="E1528" t="str">
            <v>301</v>
          </cell>
          <cell r="F1528" t="str">
            <v>00000</v>
          </cell>
          <cell r="G1528" t="str">
            <v>SO</v>
          </cell>
          <cell r="H1528" t="str">
            <v>Peer Educators</v>
          </cell>
        </row>
        <row r="1529">
          <cell r="A1529" t="str">
            <v>2108-2460-DIIP-302-00000-SO</v>
          </cell>
          <cell r="B1529" t="str">
            <v>2108</v>
          </cell>
          <cell r="C1529" t="str">
            <v>2460</v>
          </cell>
          <cell r="D1529" t="str">
            <v>DIIP</v>
          </cell>
          <cell r="E1529" t="str">
            <v>302</v>
          </cell>
          <cell r="F1529" t="str">
            <v>00000</v>
          </cell>
          <cell r="G1529" t="str">
            <v>SO</v>
          </cell>
          <cell r="H1529" t="str">
            <v>Peer Educators</v>
          </cell>
        </row>
        <row r="1530">
          <cell r="A1530" t="str">
            <v>2108-2574-EGUP-305-00000-SO</v>
          </cell>
          <cell r="B1530" t="str">
            <v>2108</v>
          </cell>
          <cell r="C1530" t="str">
            <v>2574</v>
          </cell>
          <cell r="D1530" t="str">
            <v>EGUP</v>
          </cell>
          <cell r="E1530" t="str">
            <v>305</v>
          </cell>
          <cell r="F1530" t="str">
            <v>00000</v>
          </cell>
          <cell r="G1530" t="str">
            <v>SO</v>
          </cell>
          <cell r="H1530" t="str">
            <v>Peer Educators</v>
          </cell>
        </row>
        <row r="1531">
          <cell r="A1531" t="str">
            <v>2109-2051-DEGD-301-00000-SO</v>
          </cell>
          <cell r="B1531" t="str">
            <v>2109</v>
          </cell>
          <cell r="C1531" t="str">
            <v>2051</v>
          </cell>
          <cell r="D1531" t="str">
            <v>DEGD</v>
          </cell>
          <cell r="E1531" t="str">
            <v>301</v>
          </cell>
          <cell r="F1531" t="str">
            <v>00000</v>
          </cell>
          <cell r="G1531" t="str">
            <v>SO</v>
          </cell>
          <cell r="H1531" t="str">
            <v>Instructors</v>
          </cell>
        </row>
        <row r="1532">
          <cell r="A1532" t="str">
            <v>2109-2051-DEGD-302-00000-SO</v>
          </cell>
          <cell r="B1532" t="str">
            <v>2109</v>
          </cell>
          <cell r="C1532" t="str">
            <v>2051</v>
          </cell>
          <cell r="D1532" t="str">
            <v>DEGD</v>
          </cell>
          <cell r="E1532" t="str">
            <v>302</v>
          </cell>
          <cell r="F1532" t="str">
            <v>00000</v>
          </cell>
          <cell r="G1532" t="str">
            <v>SO</v>
          </cell>
          <cell r="H1532" t="str">
            <v>Instructors</v>
          </cell>
        </row>
        <row r="1533">
          <cell r="A1533" t="str">
            <v>2109-2141-DHBP-304-00000-SO</v>
          </cell>
          <cell r="B1533" t="str">
            <v>2109</v>
          </cell>
          <cell r="C1533" t="str">
            <v>2141</v>
          </cell>
          <cell r="D1533" t="str">
            <v>DHBP</v>
          </cell>
          <cell r="E1533" t="str">
            <v>304</v>
          </cell>
          <cell r="F1533" t="str">
            <v>00000</v>
          </cell>
          <cell r="G1533" t="str">
            <v>SO</v>
          </cell>
          <cell r="H1533" t="str">
            <v>Instructors</v>
          </cell>
        </row>
        <row r="1534">
          <cell r="A1534" t="str">
            <v>2109-2375-DEFP-303-00000-SO</v>
          </cell>
          <cell r="B1534" t="str">
            <v>2109</v>
          </cell>
          <cell r="C1534" t="str">
            <v>2375</v>
          </cell>
          <cell r="D1534" t="str">
            <v>DEFP</v>
          </cell>
          <cell r="E1534" t="str">
            <v>303</v>
          </cell>
          <cell r="F1534" t="str">
            <v>00000</v>
          </cell>
          <cell r="G1534" t="str">
            <v>SO</v>
          </cell>
          <cell r="H1534" t="str">
            <v>Instructors</v>
          </cell>
        </row>
        <row r="1535">
          <cell r="A1535" t="str">
            <v>2109-2460-DIIP-301-00000-SO</v>
          </cell>
          <cell r="B1535" t="str">
            <v>2109</v>
          </cell>
          <cell r="C1535" t="str">
            <v>2460</v>
          </cell>
          <cell r="D1535" t="str">
            <v>DIIP</v>
          </cell>
          <cell r="E1535" t="str">
            <v>301</v>
          </cell>
          <cell r="F1535" t="str">
            <v>00000</v>
          </cell>
          <cell r="G1535" t="str">
            <v>SO</v>
          </cell>
          <cell r="H1535" t="str">
            <v>Instructors</v>
          </cell>
        </row>
        <row r="1536">
          <cell r="A1536" t="str">
            <v>2109-2460-DIIP-302-00000-SO</v>
          </cell>
          <cell r="B1536" t="str">
            <v>2109</v>
          </cell>
          <cell r="C1536" t="str">
            <v>2460</v>
          </cell>
          <cell r="D1536" t="str">
            <v>DIIP</v>
          </cell>
          <cell r="E1536" t="str">
            <v>302</v>
          </cell>
          <cell r="F1536" t="str">
            <v>00000</v>
          </cell>
          <cell r="G1536" t="str">
            <v>SO</v>
          </cell>
          <cell r="H1536" t="str">
            <v>Instructors</v>
          </cell>
        </row>
        <row r="1537">
          <cell r="A1537" t="str">
            <v>2109-2574-EGUP-305-00000-SO</v>
          </cell>
          <cell r="B1537" t="str">
            <v>2109</v>
          </cell>
          <cell r="C1537" t="str">
            <v>2574</v>
          </cell>
          <cell r="D1537" t="str">
            <v>EGUP</v>
          </cell>
          <cell r="E1537" t="str">
            <v>305</v>
          </cell>
          <cell r="F1537" t="str">
            <v>00000</v>
          </cell>
          <cell r="G1537" t="str">
            <v>SO</v>
          </cell>
          <cell r="H1537" t="str">
            <v>Instructors</v>
          </cell>
        </row>
        <row r="1538">
          <cell r="A1538" t="str">
            <v>2110-2051-DEGD-301-00000-SO</v>
          </cell>
          <cell r="B1538" t="str">
            <v>2110</v>
          </cell>
          <cell r="C1538" t="str">
            <v>2051</v>
          </cell>
          <cell r="D1538" t="str">
            <v>DEGD</v>
          </cell>
          <cell r="E1538" t="str">
            <v>301</v>
          </cell>
          <cell r="F1538" t="str">
            <v>00000</v>
          </cell>
          <cell r="G1538" t="str">
            <v>SO</v>
          </cell>
          <cell r="H1538" t="str">
            <v>Staff Per Diem</v>
          </cell>
        </row>
        <row r="1539">
          <cell r="A1539" t="str">
            <v>2110-2051-DEGD-302-00000-SO</v>
          </cell>
          <cell r="B1539" t="str">
            <v>2110</v>
          </cell>
          <cell r="C1539" t="str">
            <v>2051</v>
          </cell>
          <cell r="D1539" t="str">
            <v>DEGD</v>
          </cell>
          <cell r="E1539" t="str">
            <v>302</v>
          </cell>
          <cell r="F1539" t="str">
            <v>00000</v>
          </cell>
          <cell r="G1539" t="str">
            <v>SO</v>
          </cell>
          <cell r="H1539" t="str">
            <v>Staff Per Diem</v>
          </cell>
        </row>
        <row r="1540">
          <cell r="A1540" t="str">
            <v>2110-2141-DHBP-304-00000-SO</v>
          </cell>
          <cell r="B1540" t="str">
            <v>2110</v>
          </cell>
          <cell r="C1540" t="str">
            <v>2141</v>
          </cell>
          <cell r="D1540" t="str">
            <v>DHBP</v>
          </cell>
          <cell r="E1540" t="str">
            <v>304</v>
          </cell>
          <cell r="F1540" t="str">
            <v>00000</v>
          </cell>
          <cell r="G1540" t="str">
            <v>SO</v>
          </cell>
          <cell r="H1540" t="str">
            <v>Staff Per Diem</v>
          </cell>
        </row>
        <row r="1541">
          <cell r="A1541" t="str">
            <v>2110-2375-DEFP-303-00000-SO</v>
          </cell>
          <cell r="B1541" t="str">
            <v>2110</v>
          </cell>
          <cell r="C1541" t="str">
            <v>2375</v>
          </cell>
          <cell r="D1541" t="str">
            <v>DEFP</v>
          </cell>
          <cell r="E1541" t="str">
            <v>303</v>
          </cell>
          <cell r="F1541" t="str">
            <v>00000</v>
          </cell>
          <cell r="G1541" t="str">
            <v>SO</v>
          </cell>
          <cell r="H1541" t="str">
            <v>Staff Per Diem</v>
          </cell>
        </row>
        <row r="1542">
          <cell r="A1542" t="str">
            <v>2110-2460-DIIP-301-00000-SO</v>
          </cell>
          <cell r="B1542" t="str">
            <v>2110</v>
          </cell>
          <cell r="C1542" t="str">
            <v>2460</v>
          </cell>
          <cell r="D1542" t="str">
            <v>DIIP</v>
          </cell>
          <cell r="E1542" t="str">
            <v>301</v>
          </cell>
          <cell r="F1542" t="str">
            <v>00000</v>
          </cell>
          <cell r="G1542" t="str">
            <v>SO</v>
          </cell>
          <cell r="H1542" t="str">
            <v>Staff Per Diem</v>
          </cell>
        </row>
        <row r="1543">
          <cell r="A1543" t="str">
            <v>2110-2460-DIIP-302-00000-SO</v>
          </cell>
          <cell r="B1543" t="str">
            <v>2110</v>
          </cell>
          <cell r="C1543" t="str">
            <v>2460</v>
          </cell>
          <cell r="D1543" t="str">
            <v>DIIP</v>
          </cell>
          <cell r="E1543" t="str">
            <v>302</v>
          </cell>
          <cell r="F1543" t="str">
            <v>00000</v>
          </cell>
          <cell r="G1543" t="str">
            <v>SO</v>
          </cell>
          <cell r="H1543" t="str">
            <v>Staff Per Diem</v>
          </cell>
        </row>
        <row r="1544">
          <cell r="A1544" t="str">
            <v>2110-2574-EGUP-305-00000-SO</v>
          </cell>
          <cell r="B1544" t="str">
            <v>2110</v>
          </cell>
          <cell r="C1544" t="str">
            <v>2574</v>
          </cell>
          <cell r="D1544" t="str">
            <v>EGUP</v>
          </cell>
          <cell r="E1544" t="str">
            <v>305</v>
          </cell>
          <cell r="F1544" t="str">
            <v>00000</v>
          </cell>
          <cell r="G1544" t="str">
            <v>SO</v>
          </cell>
          <cell r="H1544" t="str">
            <v>Staff Per Diem</v>
          </cell>
        </row>
        <row r="1545">
          <cell r="A1545" t="str">
            <v>2111-2051-DEGD-301-00000-SO</v>
          </cell>
          <cell r="B1545" t="str">
            <v>2111</v>
          </cell>
          <cell r="C1545" t="str">
            <v>2051</v>
          </cell>
          <cell r="D1545" t="str">
            <v>DEGD</v>
          </cell>
          <cell r="E1545" t="str">
            <v>301</v>
          </cell>
          <cell r="F1545" t="str">
            <v>00000</v>
          </cell>
          <cell r="G1545" t="str">
            <v>SO</v>
          </cell>
          <cell r="H1545" t="str">
            <v>Staff Training</v>
          </cell>
        </row>
        <row r="1546">
          <cell r="A1546" t="str">
            <v>2111-2051-DEGD-302-00000-SO</v>
          </cell>
          <cell r="B1546" t="str">
            <v>2111</v>
          </cell>
          <cell r="C1546" t="str">
            <v>2051</v>
          </cell>
          <cell r="D1546" t="str">
            <v>DEGD</v>
          </cell>
          <cell r="E1546" t="str">
            <v>302</v>
          </cell>
          <cell r="F1546" t="str">
            <v>00000</v>
          </cell>
          <cell r="G1546" t="str">
            <v>SO</v>
          </cell>
          <cell r="H1546" t="str">
            <v>Staff Training</v>
          </cell>
        </row>
        <row r="1547">
          <cell r="A1547" t="str">
            <v>2111-2141-DHBP-304-00000-SO</v>
          </cell>
          <cell r="B1547" t="str">
            <v>2111</v>
          </cell>
          <cell r="C1547" t="str">
            <v>2141</v>
          </cell>
          <cell r="D1547" t="str">
            <v>DHBP</v>
          </cell>
          <cell r="E1547" t="str">
            <v>304</v>
          </cell>
          <cell r="F1547" t="str">
            <v>00000</v>
          </cell>
          <cell r="G1547" t="str">
            <v>SO</v>
          </cell>
          <cell r="H1547" t="str">
            <v>Staff Training</v>
          </cell>
        </row>
        <row r="1548">
          <cell r="A1548" t="str">
            <v>2111-2375-DEFP-303-00000-SO</v>
          </cell>
          <cell r="B1548" t="str">
            <v>2111</v>
          </cell>
          <cell r="C1548" t="str">
            <v>2375</v>
          </cell>
          <cell r="D1548" t="str">
            <v>DEFP</v>
          </cell>
          <cell r="E1548" t="str">
            <v>303</v>
          </cell>
          <cell r="F1548" t="str">
            <v>00000</v>
          </cell>
          <cell r="G1548" t="str">
            <v>SO</v>
          </cell>
          <cell r="H1548" t="str">
            <v>Staff Training</v>
          </cell>
        </row>
        <row r="1549">
          <cell r="A1549" t="str">
            <v>2111-2460-DIIP-301-00000-SO</v>
          </cell>
          <cell r="B1549" t="str">
            <v>2111</v>
          </cell>
          <cell r="C1549" t="str">
            <v>2460</v>
          </cell>
          <cell r="D1549" t="str">
            <v>DIIP</v>
          </cell>
          <cell r="E1549" t="str">
            <v>301</v>
          </cell>
          <cell r="F1549" t="str">
            <v>00000</v>
          </cell>
          <cell r="G1549" t="str">
            <v>SO</v>
          </cell>
          <cell r="H1549" t="str">
            <v>Staff Training</v>
          </cell>
        </row>
        <row r="1550">
          <cell r="A1550" t="str">
            <v>2111-2460-DIIP-302-00000-SO</v>
          </cell>
          <cell r="B1550" t="str">
            <v>2111</v>
          </cell>
          <cell r="C1550" t="str">
            <v>2460</v>
          </cell>
          <cell r="D1550" t="str">
            <v>DIIP</v>
          </cell>
          <cell r="E1550" t="str">
            <v>302</v>
          </cell>
          <cell r="F1550" t="str">
            <v>00000</v>
          </cell>
          <cell r="G1550" t="str">
            <v>SO</v>
          </cell>
          <cell r="H1550" t="str">
            <v>Staff Training</v>
          </cell>
        </row>
        <row r="1551">
          <cell r="A1551" t="str">
            <v>2111-2574-EGUP-305-00000-SO</v>
          </cell>
          <cell r="B1551" t="str">
            <v>2111</v>
          </cell>
          <cell r="C1551" t="str">
            <v>2574</v>
          </cell>
          <cell r="D1551" t="str">
            <v>EGUP</v>
          </cell>
          <cell r="E1551" t="str">
            <v>305</v>
          </cell>
          <cell r="F1551" t="str">
            <v>00000</v>
          </cell>
          <cell r="G1551" t="str">
            <v>SO</v>
          </cell>
          <cell r="H1551" t="str">
            <v>Staff Training</v>
          </cell>
        </row>
        <row r="1552">
          <cell r="A1552" t="str">
            <v>2112-2051-DEGD-301-00000-SO</v>
          </cell>
          <cell r="B1552" t="str">
            <v>2112</v>
          </cell>
          <cell r="C1552" t="str">
            <v>2051</v>
          </cell>
          <cell r="D1552" t="str">
            <v>DEGD</v>
          </cell>
          <cell r="E1552" t="str">
            <v>301</v>
          </cell>
          <cell r="F1552" t="str">
            <v>00000</v>
          </cell>
          <cell r="G1552" t="str">
            <v>SO</v>
          </cell>
          <cell r="H1552" t="str">
            <v>Accountant</v>
          </cell>
        </row>
        <row r="1553">
          <cell r="A1553" t="str">
            <v>2112-2051-DEGD-302-00000-SO</v>
          </cell>
          <cell r="B1553" t="str">
            <v>2112</v>
          </cell>
          <cell r="C1553" t="str">
            <v>2051</v>
          </cell>
          <cell r="D1553" t="str">
            <v>DEGD</v>
          </cell>
          <cell r="E1553" t="str">
            <v>302</v>
          </cell>
          <cell r="F1553" t="str">
            <v>00000</v>
          </cell>
          <cell r="G1553" t="str">
            <v>SO</v>
          </cell>
          <cell r="H1553" t="str">
            <v>Accountant</v>
          </cell>
        </row>
        <row r="1554">
          <cell r="A1554" t="str">
            <v>2112-2141-DHBP-304-00000-SO</v>
          </cell>
          <cell r="B1554" t="str">
            <v>2112</v>
          </cell>
          <cell r="C1554" t="str">
            <v>2141</v>
          </cell>
          <cell r="D1554" t="str">
            <v>DHBP</v>
          </cell>
          <cell r="E1554" t="str">
            <v>304</v>
          </cell>
          <cell r="F1554" t="str">
            <v>00000</v>
          </cell>
          <cell r="G1554" t="str">
            <v>SO</v>
          </cell>
          <cell r="H1554" t="str">
            <v>Accountant</v>
          </cell>
        </row>
        <row r="1555">
          <cell r="A1555" t="str">
            <v>2112-2375-DEFP-303-00000-SO</v>
          </cell>
          <cell r="B1555" t="str">
            <v>2112</v>
          </cell>
          <cell r="C1555" t="str">
            <v>2375</v>
          </cell>
          <cell r="D1555" t="str">
            <v>DEFP</v>
          </cell>
          <cell r="E1555" t="str">
            <v>303</v>
          </cell>
          <cell r="F1555" t="str">
            <v>00000</v>
          </cell>
          <cell r="G1555" t="str">
            <v>SO</v>
          </cell>
          <cell r="H1555" t="str">
            <v>Accountant</v>
          </cell>
        </row>
        <row r="1556">
          <cell r="A1556" t="str">
            <v>2112-2460-DIIP-301-00000-SO</v>
          </cell>
          <cell r="B1556" t="str">
            <v>2112</v>
          </cell>
          <cell r="C1556" t="str">
            <v>2460</v>
          </cell>
          <cell r="D1556" t="str">
            <v>DIIP</v>
          </cell>
          <cell r="E1556" t="str">
            <v>301</v>
          </cell>
          <cell r="F1556" t="str">
            <v>00000</v>
          </cell>
          <cell r="G1556" t="str">
            <v>SO</v>
          </cell>
          <cell r="H1556" t="str">
            <v>Accountant</v>
          </cell>
        </row>
        <row r="1557">
          <cell r="A1557" t="str">
            <v>2112-2460-DIIP-302-00000-SO</v>
          </cell>
          <cell r="B1557" t="str">
            <v>2112</v>
          </cell>
          <cell r="C1557" t="str">
            <v>2460</v>
          </cell>
          <cell r="D1557" t="str">
            <v>DIIP</v>
          </cell>
          <cell r="E1557" t="str">
            <v>302</v>
          </cell>
          <cell r="F1557" t="str">
            <v>00000</v>
          </cell>
          <cell r="G1557" t="str">
            <v>SO</v>
          </cell>
          <cell r="H1557" t="str">
            <v>Accountant</v>
          </cell>
        </row>
        <row r="1558">
          <cell r="A1558" t="str">
            <v>2112-2574-EGUP-305-00000-SO</v>
          </cell>
          <cell r="B1558" t="str">
            <v>2112</v>
          </cell>
          <cell r="C1558" t="str">
            <v>2574</v>
          </cell>
          <cell r="D1558" t="str">
            <v>EGUP</v>
          </cell>
          <cell r="E1558" t="str">
            <v>305</v>
          </cell>
          <cell r="F1558" t="str">
            <v>00000</v>
          </cell>
          <cell r="G1558" t="str">
            <v>SO</v>
          </cell>
          <cell r="H1558" t="str">
            <v>Accountant</v>
          </cell>
        </row>
        <row r="1559">
          <cell r="A1559" t="str">
            <v>2113-2051-DEGD-301-00000-SO</v>
          </cell>
          <cell r="B1559" t="str">
            <v>2113</v>
          </cell>
          <cell r="C1559" t="str">
            <v>2051</v>
          </cell>
          <cell r="D1559" t="str">
            <v>DEGD</v>
          </cell>
          <cell r="E1559" t="str">
            <v>301</v>
          </cell>
          <cell r="F1559" t="str">
            <v>00000</v>
          </cell>
          <cell r="G1559" t="str">
            <v>SO</v>
          </cell>
          <cell r="H1559" t="str">
            <v>Domestic Staff</v>
          </cell>
        </row>
        <row r="1560">
          <cell r="A1560" t="str">
            <v>2113-2051-DEGD-302-00000-SO</v>
          </cell>
          <cell r="B1560" t="str">
            <v>2113</v>
          </cell>
          <cell r="C1560" t="str">
            <v>2051</v>
          </cell>
          <cell r="D1560" t="str">
            <v>DEGD</v>
          </cell>
          <cell r="E1560" t="str">
            <v>302</v>
          </cell>
          <cell r="F1560" t="str">
            <v>00000</v>
          </cell>
          <cell r="G1560" t="str">
            <v>SO</v>
          </cell>
          <cell r="H1560" t="str">
            <v>Domestic Staff</v>
          </cell>
        </row>
        <row r="1561">
          <cell r="A1561" t="str">
            <v>2113-2141-DHBP-304-00000-SO</v>
          </cell>
          <cell r="B1561" t="str">
            <v>2113</v>
          </cell>
          <cell r="C1561" t="str">
            <v>2141</v>
          </cell>
          <cell r="D1561" t="str">
            <v>DHBP</v>
          </cell>
          <cell r="E1561" t="str">
            <v>304</v>
          </cell>
          <cell r="F1561" t="str">
            <v>00000</v>
          </cell>
          <cell r="G1561" t="str">
            <v>SO</v>
          </cell>
          <cell r="H1561" t="str">
            <v>Domestic Staff</v>
          </cell>
        </row>
        <row r="1562">
          <cell r="A1562" t="str">
            <v>2113-2375-DEFP-303-00000-SO</v>
          </cell>
          <cell r="B1562" t="str">
            <v>2113</v>
          </cell>
          <cell r="C1562" t="str">
            <v>2375</v>
          </cell>
          <cell r="D1562" t="str">
            <v>DEFP</v>
          </cell>
          <cell r="E1562" t="str">
            <v>303</v>
          </cell>
          <cell r="F1562" t="str">
            <v>00000</v>
          </cell>
          <cell r="G1562" t="str">
            <v>SO</v>
          </cell>
          <cell r="H1562" t="str">
            <v>Domestic Staff</v>
          </cell>
        </row>
        <row r="1563">
          <cell r="A1563" t="str">
            <v>2113-2460-DIIP-301-00000-SO</v>
          </cell>
          <cell r="B1563" t="str">
            <v>2113</v>
          </cell>
          <cell r="C1563" t="str">
            <v>2460</v>
          </cell>
          <cell r="D1563" t="str">
            <v>DIIP</v>
          </cell>
          <cell r="E1563" t="str">
            <v>301</v>
          </cell>
          <cell r="F1563" t="str">
            <v>00000</v>
          </cell>
          <cell r="G1563" t="str">
            <v>SO</v>
          </cell>
          <cell r="H1563" t="str">
            <v>Domestic Staff</v>
          </cell>
        </row>
        <row r="1564">
          <cell r="A1564" t="str">
            <v>2113-2460-DIIP-302-00000-SO</v>
          </cell>
          <cell r="B1564" t="str">
            <v>2113</v>
          </cell>
          <cell r="C1564" t="str">
            <v>2460</v>
          </cell>
          <cell r="D1564" t="str">
            <v>DIIP</v>
          </cell>
          <cell r="E1564" t="str">
            <v>302</v>
          </cell>
          <cell r="F1564" t="str">
            <v>00000</v>
          </cell>
          <cell r="G1564" t="str">
            <v>SO</v>
          </cell>
          <cell r="H1564" t="str">
            <v>Domestic Staff</v>
          </cell>
        </row>
        <row r="1565">
          <cell r="A1565" t="str">
            <v>2113-2574-EGUP-305-00000-SO</v>
          </cell>
          <cell r="B1565" t="str">
            <v>2113</v>
          </cell>
          <cell r="C1565" t="str">
            <v>2574</v>
          </cell>
          <cell r="D1565" t="str">
            <v>EGUP</v>
          </cell>
          <cell r="E1565" t="str">
            <v>305</v>
          </cell>
          <cell r="F1565" t="str">
            <v>00000</v>
          </cell>
          <cell r="G1565" t="str">
            <v>SO</v>
          </cell>
          <cell r="H1565" t="str">
            <v>Domestic Staff</v>
          </cell>
        </row>
        <row r="1566">
          <cell r="A1566" t="str">
            <v>2700-2051-DEGD-301-00000-SO</v>
          </cell>
          <cell r="B1566" t="str">
            <v>2700</v>
          </cell>
          <cell r="C1566" t="str">
            <v>2051</v>
          </cell>
          <cell r="D1566" t="str">
            <v>DEGD</v>
          </cell>
          <cell r="E1566" t="str">
            <v>301</v>
          </cell>
          <cell r="F1566" t="str">
            <v>00000</v>
          </cell>
          <cell r="G1566" t="str">
            <v>SO</v>
          </cell>
          <cell r="H1566" t="str">
            <v>Technician Training</v>
          </cell>
        </row>
        <row r="1567">
          <cell r="A1567" t="str">
            <v>2700-2051-DEGD-302-00000-SO</v>
          </cell>
          <cell r="B1567" t="str">
            <v>2700</v>
          </cell>
          <cell r="C1567" t="str">
            <v>2051</v>
          </cell>
          <cell r="D1567" t="str">
            <v>DEGD</v>
          </cell>
          <cell r="E1567" t="str">
            <v>302</v>
          </cell>
          <cell r="F1567" t="str">
            <v>00000</v>
          </cell>
          <cell r="G1567" t="str">
            <v>SO</v>
          </cell>
          <cell r="H1567" t="str">
            <v>Technician Training</v>
          </cell>
        </row>
        <row r="1568">
          <cell r="A1568" t="str">
            <v>2700-2141-DHBP-304-00000-SO</v>
          </cell>
          <cell r="B1568" t="str">
            <v>2700</v>
          </cell>
          <cell r="C1568" t="str">
            <v>2141</v>
          </cell>
          <cell r="D1568" t="str">
            <v>DHBP</v>
          </cell>
          <cell r="E1568" t="str">
            <v>304</v>
          </cell>
          <cell r="F1568" t="str">
            <v>00000</v>
          </cell>
          <cell r="G1568" t="str">
            <v>SO</v>
          </cell>
          <cell r="H1568" t="str">
            <v>Technician Training</v>
          </cell>
        </row>
        <row r="1569">
          <cell r="A1569" t="str">
            <v>2700-2375-DEFP-303-00000-SO</v>
          </cell>
          <cell r="B1569" t="str">
            <v>2700</v>
          </cell>
          <cell r="C1569" t="str">
            <v>2375</v>
          </cell>
          <cell r="D1569" t="str">
            <v>DEFP</v>
          </cell>
          <cell r="E1569" t="str">
            <v>303</v>
          </cell>
          <cell r="F1569" t="str">
            <v>00000</v>
          </cell>
          <cell r="G1569" t="str">
            <v>SO</v>
          </cell>
          <cell r="H1569" t="str">
            <v>Technician Training</v>
          </cell>
        </row>
        <row r="1570">
          <cell r="A1570" t="str">
            <v>2700-2460-DIIP-301-00000-SO</v>
          </cell>
          <cell r="B1570" t="str">
            <v>2700</v>
          </cell>
          <cell r="C1570" t="str">
            <v>2460</v>
          </cell>
          <cell r="D1570" t="str">
            <v>DIIP</v>
          </cell>
          <cell r="E1570" t="str">
            <v>301</v>
          </cell>
          <cell r="F1570" t="str">
            <v>00000</v>
          </cell>
          <cell r="G1570" t="str">
            <v>SO</v>
          </cell>
          <cell r="H1570" t="str">
            <v>Technician Training</v>
          </cell>
        </row>
        <row r="1571">
          <cell r="A1571" t="str">
            <v>2700-2460-DIIP-302-00000-SO</v>
          </cell>
          <cell r="B1571" t="str">
            <v>2700</v>
          </cell>
          <cell r="C1571" t="str">
            <v>2460</v>
          </cell>
          <cell r="D1571" t="str">
            <v>DIIP</v>
          </cell>
          <cell r="E1571" t="str">
            <v>302</v>
          </cell>
          <cell r="F1571" t="str">
            <v>00000</v>
          </cell>
          <cell r="G1571" t="str">
            <v>SO</v>
          </cell>
          <cell r="H1571" t="str">
            <v>Technician Training</v>
          </cell>
        </row>
        <row r="1572">
          <cell r="A1572" t="str">
            <v>2700-2574-EGUP-305-00000-SO</v>
          </cell>
          <cell r="B1572" t="str">
            <v>2700</v>
          </cell>
          <cell r="C1572" t="str">
            <v>2574</v>
          </cell>
          <cell r="D1572" t="str">
            <v>EGUP</v>
          </cell>
          <cell r="E1572" t="str">
            <v>305</v>
          </cell>
          <cell r="F1572" t="str">
            <v>00000</v>
          </cell>
          <cell r="G1572" t="str">
            <v>SO</v>
          </cell>
          <cell r="H1572" t="str">
            <v>Technician Training</v>
          </cell>
        </row>
        <row r="1573">
          <cell r="A1573" t="str">
            <v>2701-2051-DEGD-301-00000-SO</v>
          </cell>
          <cell r="B1573" t="str">
            <v>2701</v>
          </cell>
          <cell r="C1573" t="str">
            <v>2051</v>
          </cell>
          <cell r="D1573" t="str">
            <v>DEGD</v>
          </cell>
          <cell r="E1573" t="str">
            <v>301</v>
          </cell>
          <cell r="F1573" t="str">
            <v>00000</v>
          </cell>
          <cell r="G1573" t="str">
            <v>SO</v>
          </cell>
          <cell r="H1573" t="str">
            <v>CBOs Training</v>
          </cell>
        </row>
        <row r="1574">
          <cell r="A1574" t="str">
            <v>2701-2051-DEGD-302-00000-SO</v>
          </cell>
          <cell r="B1574" t="str">
            <v>2701</v>
          </cell>
          <cell r="C1574" t="str">
            <v>2051</v>
          </cell>
          <cell r="D1574" t="str">
            <v>DEGD</v>
          </cell>
          <cell r="E1574" t="str">
            <v>302</v>
          </cell>
          <cell r="F1574" t="str">
            <v>00000</v>
          </cell>
          <cell r="G1574" t="str">
            <v>SO</v>
          </cell>
          <cell r="H1574" t="str">
            <v>CBOs Training</v>
          </cell>
        </row>
        <row r="1575">
          <cell r="A1575" t="str">
            <v>2701-2141-DHBP-304-00000-SO</v>
          </cell>
          <cell r="B1575" t="str">
            <v>2701</v>
          </cell>
          <cell r="C1575" t="str">
            <v>2141</v>
          </cell>
          <cell r="D1575" t="str">
            <v>DHBP</v>
          </cell>
          <cell r="E1575" t="str">
            <v>304</v>
          </cell>
          <cell r="F1575" t="str">
            <v>00000</v>
          </cell>
          <cell r="G1575" t="str">
            <v>SO</v>
          </cell>
          <cell r="H1575" t="str">
            <v>CBOs Training</v>
          </cell>
        </row>
        <row r="1576">
          <cell r="A1576" t="str">
            <v>2701-2375-DEFP-303-00000-SO</v>
          </cell>
          <cell r="B1576" t="str">
            <v>2701</v>
          </cell>
          <cell r="C1576" t="str">
            <v>2375</v>
          </cell>
          <cell r="D1576" t="str">
            <v>DEFP</v>
          </cell>
          <cell r="E1576" t="str">
            <v>303</v>
          </cell>
          <cell r="F1576" t="str">
            <v>00000</v>
          </cell>
          <cell r="G1576" t="str">
            <v>SO</v>
          </cell>
          <cell r="H1576" t="str">
            <v>CBOs Training</v>
          </cell>
        </row>
        <row r="1577">
          <cell r="A1577" t="str">
            <v>2701-2460-DIIP-301-00000-SO</v>
          </cell>
          <cell r="B1577" t="str">
            <v>2701</v>
          </cell>
          <cell r="C1577" t="str">
            <v>2460</v>
          </cell>
          <cell r="D1577" t="str">
            <v>DIIP</v>
          </cell>
          <cell r="E1577" t="str">
            <v>301</v>
          </cell>
          <cell r="F1577" t="str">
            <v>00000</v>
          </cell>
          <cell r="G1577" t="str">
            <v>SO</v>
          </cell>
          <cell r="H1577" t="str">
            <v>CBOs Training</v>
          </cell>
        </row>
        <row r="1578">
          <cell r="A1578" t="str">
            <v>2701-2460-DIIP-302-00000-SO</v>
          </cell>
          <cell r="B1578" t="str">
            <v>2701</v>
          </cell>
          <cell r="C1578" t="str">
            <v>2460</v>
          </cell>
          <cell r="D1578" t="str">
            <v>DIIP</v>
          </cell>
          <cell r="E1578" t="str">
            <v>302</v>
          </cell>
          <cell r="F1578" t="str">
            <v>00000</v>
          </cell>
          <cell r="G1578" t="str">
            <v>SO</v>
          </cell>
          <cell r="H1578" t="str">
            <v>CBOs Training</v>
          </cell>
        </row>
        <row r="1579">
          <cell r="A1579" t="str">
            <v>2701-2574-EGUP-305-00000-SO</v>
          </cell>
          <cell r="B1579" t="str">
            <v>2701</v>
          </cell>
          <cell r="C1579" t="str">
            <v>2574</v>
          </cell>
          <cell r="D1579" t="str">
            <v>EGUP</v>
          </cell>
          <cell r="E1579" t="str">
            <v>305</v>
          </cell>
          <cell r="F1579" t="str">
            <v>00000</v>
          </cell>
          <cell r="G1579" t="str">
            <v>SO</v>
          </cell>
          <cell r="H1579" t="str">
            <v>CBOs Training</v>
          </cell>
        </row>
        <row r="1580">
          <cell r="A1580" t="str">
            <v>2702-2051-DEGD-301-00000-SO</v>
          </cell>
          <cell r="B1580" t="str">
            <v>2702</v>
          </cell>
          <cell r="C1580" t="str">
            <v>2051</v>
          </cell>
          <cell r="D1580" t="str">
            <v>DEGD</v>
          </cell>
          <cell r="E1580" t="str">
            <v>301</v>
          </cell>
          <cell r="F1580" t="str">
            <v>00000</v>
          </cell>
          <cell r="G1580" t="str">
            <v>SO</v>
          </cell>
          <cell r="H1580" t="str">
            <v>Workshop Refreshments</v>
          </cell>
        </row>
        <row r="1581">
          <cell r="A1581" t="str">
            <v>2702-2051-DEGD-302-00000-SO</v>
          </cell>
          <cell r="B1581" t="str">
            <v>2702</v>
          </cell>
          <cell r="C1581" t="str">
            <v>2051</v>
          </cell>
          <cell r="D1581" t="str">
            <v>DEGD</v>
          </cell>
          <cell r="E1581" t="str">
            <v>302</v>
          </cell>
          <cell r="F1581" t="str">
            <v>00000</v>
          </cell>
          <cell r="G1581" t="str">
            <v>SO</v>
          </cell>
          <cell r="H1581" t="str">
            <v>Workshop Refreshments</v>
          </cell>
        </row>
        <row r="1582">
          <cell r="A1582" t="str">
            <v>2702-2141-DHBP-304-00000-SO</v>
          </cell>
          <cell r="B1582" t="str">
            <v>2702</v>
          </cell>
          <cell r="C1582" t="str">
            <v>2141</v>
          </cell>
          <cell r="D1582" t="str">
            <v>DHBP</v>
          </cell>
          <cell r="E1582" t="str">
            <v>304</v>
          </cell>
          <cell r="F1582" t="str">
            <v>00000</v>
          </cell>
          <cell r="G1582" t="str">
            <v>SO</v>
          </cell>
          <cell r="H1582" t="str">
            <v>Workshop Refreshments</v>
          </cell>
        </row>
        <row r="1583">
          <cell r="A1583" t="str">
            <v>2702-2375-DEFP-303-00000-SO</v>
          </cell>
          <cell r="B1583" t="str">
            <v>2702</v>
          </cell>
          <cell r="C1583" t="str">
            <v>2375</v>
          </cell>
          <cell r="D1583" t="str">
            <v>DEFP</v>
          </cell>
          <cell r="E1583" t="str">
            <v>303</v>
          </cell>
          <cell r="F1583" t="str">
            <v>00000</v>
          </cell>
          <cell r="G1583" t="str">
            <v>SO</v>
          </cell>
          <cell r="H1583" t="str">
            <v>Workshop Refreshments</v>
          </cell>
        </row>
        <row r="1584">
          <cell r="A1584" t="str">
            <v>2702-2460-DIIP-301-00000-SO</v>
          </cell>
          <cell r="B1584" t="str">
            <v>2702</v>
          </cell>
          <cell r="C1584" t="str">
            <v>2460</v>
          </cell>
          <cell r="D1584" t="str">
            <v>DIIP</v>
          </cell>
          <cell r="E1584" t="str">
            <v>301</v>
          </cell>
          <cell r="F1584" t="str">
            <v>00000</v>
          </cell>
          <cell r="G1584" t="str">
            <v>SO</v>
          </cell>
          <cell r="H1584" t="str">
            <v>Workshop Refreshments</v>
          </cell>
        </row>
        <row r="1585">
          <cell r="A1585" t="str">
            <v>2702-2460-DIIP-302-00000-SO</v>
          </cell>
          <cell r="B1585" t="str">
            <v>2702</v>
          </cell>
          <cell r="C1585" t="str">
            <v>2460</v>
          </cell>
          <cell r="D1585" t="str">
            <v>DIIP</v>
          </cell>
          <cell r="E1585" t="str">
            <v>302</v>
          </cell>
          <cell r="F1585" t="str">
            <v>00000</v>
          </cell>
          <cell r="G1585" t="str">
            <v>SO</v>
          </cell>
          <cell r="H1585" t="str">
            <v>Workshop Refreshments</v>
          </cell>
        </row>
        <row r="1586">
          <cell r="A1586" t="str">
            <v>2702-2574-EGUP-305-00000-SO</v>
          </cell>
          <cell r="B1586" t="str">
            <v>2702</v>
          </cell>
          <cell r="C1586" t="str">
            <v>2574</v>
          </cell>
          <cell r="D1586" t="str">
            <v>EGUP</v>
          </cell>
          <cell r="E1586" t="str">
            <v>305</v>
          </cell>
          <cell r="F1586" t="str">
            <v>00000</v>
          </cell>
          <cell r="G1586" t="str">
            <v>SO</v>
          </cell>
          <cell r="H1586" t="str">
            <v>Workshop Refreshments</v>
          </cell>
        </row>
        <row r="1587">
          <cell r="A1587" t="str">
            <v>2703-2051-DEGD-301-00000-SO</v>
          </cell>
          <cell r="B1587" t="str">
            <v>2703</v>
          </cell>
          <cell r="C1587" t="str">
            <v>2051</v>
          </cell>
          <cell r="D1587" t="str">
            <v>DEGD</v>
          </cell>
          <cell r="E1587" t="str">
            <v>301</v>
          </cell>
          <cell r="F1587" t="str">
            <v>00000</v>
          </cell>
          <cell r="G1587" t="str">
            <v>SO</v>
          </cell>
          <cell r="H1587" t="str">
            <v>Workshop Materials</v>
          </cell>
        </row>
        <row r="1588">
          <cell r="A1588" t="str">
            <v>2703-2051-DEGD-302-00000-SO</v>
          </cell>
          <cell r="B1588" t="str">
            <v>2703</v>
          </cell>
          <cell r="C1588" t="str">
            <v>2051</v>
          </cell>
          <cell r="D1588" t="str">
            <v>DEGD</v>
          </cell>
          <cell r="E1588" t="str">
            <v>302</v>
          </cell>
          <cell r="F1588" t="str">
            <v>00000</v>
          </cell>
          <cell r="G1588" t="str">
            <v>SO</v>
          </cell>
          <cell r="H1588" t="str">
            <v>Workshop Materials</v>
          </cell>
        </row>
        <row r="1589">
          <cell r="A1589" t="str">
            <v>2703-2141-DHBP-304-00000-SO</v>
          </cell>
          <cell r="B1589" t="str">
            <v>2703</v>
          </cell>
          <cell r="C1589" t="str">
            <v>2141</v>
          </cell>
          <cell r="D1589" t="str">
            <v>DHBP</v>
          </cell>
          <cell r="E1589" t="str">
            <v>304</v>
          </cell>
          <cell r="F1589" t="str">
            <v>00000</v>
          </cell>
          <cell r="G1589" t="str">
            <v>SO</v>
          </cell>
          <cell r="H1589" t="str">
            <v>Workshop Materials</v>
          </cell>
        </row>
        <row r="1590">
          <cell r="A1590" t="str">
            <v>2703-2375-DEFP-303-00000-SO</v>
          </cell>
          <cell r="B1590" t="str">
            <v>2703</v>
          </cell>
          <cell r="C1590" t="str">
            <v>2375</v>
          </cell>
          <cell r="D1590" t="str">
            <v>DEFP</v>
          </cell>
          <cell r="E1590" t="str">
            <v>303</v>
          </cell>
          <cell r="F1590" t="str">
            <v>00000</v>
          </cell>
          <cell r="G1590" t="str">
            <v>SO</v>
          </cell>
          <cell r="H1590" t="str">
            <v>Workshop Materials</v>
          </cell>
        </row>
        <row r="1591">
          <cell r="A1591" t="str">
            <v>2703-2460-DIIP-301-00000-SO</v>
          </cell>
          <cell r="B1591" t="str">
            <v>2703</v>
          </cell>
          <cell r="C1591" t="str">
            <v>2460</v>
          </cell>
          <cell r="D1591" t="str">
            <v>DIIP</v>
          </cell>
          <cell r="E1591" t="str">
            <v>301</v>
          </cell>
          <cell r="F1591" t="str">
            <v>00000</v>
          </cell>
          <cell r="G1591" t="str">
            <v>SO</v>
          </cell>
          <cell r="H1591" t="str">
            <v>Workshop Materials</v>
          </cell>
        </row>
        <row r="1592">
          <cell r="A1592" t="str">
            <v>2703-2460-DIIP-302-00000-SO</v>
          </cell>
          <cell r="B1592" t="str">
            <v>2703</v>
          </cell>
          <cell r="C1592" t="str">
            <v>2460</v>
          </cell>
          <cell r="D1592" t="str">
            <v>DIIP</v>
          </cell>
          <cell r="E1592" t="str">
            <v>302</v>
          </cell>
          <cell r="F1592" t="str">
            <v>00000</v>
          </cell>
          <cell r="G1592" t="str">
            <v>SO</v>
          </cell>
          <cell r="H1592" t="str">
            <v>Workshop Materials</v>
          </cell>
        </row>
        <row r="1593">
          <cell r="A1593" t="str">
            <v>2703-2574-EGUP-305-00000-SO</v>
          </cell>
          <cell r="B1593" t="str">
            <v>2703</v>
          </cell>
          <cell r="C1593" t="str">
            <v>2574</v>
          </cell>
          <cell r="D1593" t="str">
            <v>EGUP</v>
          </cell>
          <cell r="E1593" t="str">
            <v>305</v>
          </cell>
          <cell r="F1593" t="str">
            <v>00000</v>
          </cell>
          <cell r="G1593" t="str">
            <v>SO</v>
          </cell>
          <cell r="H1593" t="str">
            <v>Workshop Materials</v>
          </cell>
        </row>
        <row r="1594">
          <cell r="A1594" t="str">
            <v>2704-2051-DEGD-301-00000-SO</v>
          </cell>
          <cell r="B1594" t="str">
            <v>2704</v>
          </cell>
          <cell r="C1594" t="str">
            <v>2051</v>
          </cell>
          <cell r="D1594" t="str">
            <v>DEGD</v>
          </cell>
          <cell r="E1594" t="str">
            <v>301</v>
          </cell>
          <cell r="F1594" t="str">
            <v>00000</v>
          </cell>
          <cell r="G1594" t="str">
            <v>SO</v>
          </cell>
          <cell r="H1594" t="str">
            <v>TOT Workshop</v>
          </cell>
        </row>
        <row r="1595">
          <cell r="A1595" t="str">
            <v>2704-2051-DEGD-302-00000-SO</v>
          </cell>
          <cell r="B1595" t="str">
            <v>2704</v>
          </cell>
          <cell r="C1595" t="str">
            <v>2051</v>
          </cell>
          <cell r="D1595" t="str">
            <v>DEGD</v>
          </cell>
          <cell r="E1595" t="str">
            <v>302</v>
          </cell>
          <cell r="F1595" t="str">
            <v>00000</v>
          </cell>
          <cell r="G1595" t="str">
            <v>SO</v>
          </cell>
          <cell r="H1595" t="str">
            <v>TOT Workshop</v>
          </cell>
        </row>
        <row r="1596">
          <cell r="A1596" t="str">
            <v>2704-2141-DHBP-304-00000-SO</v>
          </cell>
          <cell r="B1596" t="str">
            <v>2704</v>
          </cell>
          <cell r="C1596" t="str">
            <v>2141</v>
          </cell>
          <cell r="D1596" t="str">
            <v>DHBP</v>
          </cell>
          <cell r="E1596" t="str">
            <v>304</v>
          </cell>
          <cell r="F1596" t="str">
            <v>00000</v>
          </cell>
          <cell r="G1596" t="str">
            <v>SO</v>
          </cell>
          <cell r="H1596" t="str">
            <v>TOT Workshop</v>
          </cell>
        </row>
        <row r="1597">
          <cell r="A1597" t="str">
            <v>2704-2375-DEFP-303-00000-SO</v>
          </cell>
          <cell r="B1597" t="str">
            <v>2704</v>
          </cell>
          <cell r="C1597" t="str">
            <v>2375</v>
          </cell>
          <cell r="D1597" t="str">
            <v>DEFP</v>
          </cell>
          <cell r="E1597" t="str">
            <v>303</v>
          </cell>
          <cell r="F1597" t="str">
            <v>00000</v>
          </cell>
          <cell r="G1597" t="str">
            <v>SO</v>
          </cell>
          <cell r="H1597" t="str">
            <v>TOT Workshop</v>
          </cell>
        </row>
        <row r="1598">
          <cell r="A1598" t="str">
            <v>2704-2460-DIIP-301-00000-SO</v>
          </cell>
          <cell r="B1598" t="str">
            <v>2704</v>
          </cell>
          <cell r="C1598" t="str">
            <v>2460</v>
          </cell>
          <cell r="D1598" t="str">
            <v>DIIP</v>
          </cell>
          <cell r="E1598" t="str">
            <v>301</v>
          </cell>
          <cell r="F1598" t="str">
            <v>00000</v>
          </cell>
          <cell r="G1598" t="str">
            <v>SO</v>
          </cell>
          <cell r="H1598" t="str">
            <v>TOT Workshop</v>
          </cell>
        </row>
        <row r="1599">
          <cell r="A1599" t="str">
            <v>2704-2460-DIIP-302-00000-SO</v>
          </cell>
          <cell r="B1599" t="str">
            <v>2704</v>
          </cell>
          <cell r="C1599" t="str">
            <v>2460</v>
          </cell>
          <cell r="D1599" t="str">
            <v>DIIP</v>
          </cell>
          <cell r="E1599" t="str">
            <v>302</v>
          </cell>
          <cell r="F1599" t="str">
            <v>00000</v>
          </cell>
          <cell r="G1599" t="str">
            <v>SO</v>
          </cell>
          <cell r="H1599" t="str">
            <v>TOT Workshop</v>
          </cell>
        </row>
        <row r="1600">
          <cell r="A1600" t="str">
            <v>2704-2574-EGUP-305-00000-SO</v>
          </cell>
          <cell r="B1600" t="str">
            <v>2704</v>
          </cell>
          <cell r="C1600" t="str">
            <v>2574</v>
          </cell>
          <cell r="D1600" t="str">
            <v>EGUP</v>
          </cell>
          <cell r="E1600" t="str">
            <v>305</v>
          </cell>
          <cell r="F1600" t="str">
            <v>00000</v>
          </cell>
          <cell r="G1600" t="str">
            <v>SO</v>
          </cell>
          <cell r="H1600" t="str">
            <v>TOT Workshop</v>
          </cell>
        </row>
        <row r="1601">
          <cell r="A1601" t="str">
            <v>2705-2051-DEGD-301-00000-SO</v>
          </cell>
          <cell r="B1601" t="str">
            <v>2705</v>
          </cell>
          <cell r="C1601" t="str">
            <v>2051</v>
          </cell>
          <cell r="D1601" t="str">
            <v>DEGD</v>
          </cell>
          <cell r="E1601" t="str">
            <v>301</v>
          </cell>
          <cell r="F1601" t="str">
            <v>00000</v>
          </cell>
          <cell r="G1601" t="str">
            <v>SO</v>
          </cell>
          <cell r="H1601" t="str">
            <v>Education Materials</v>
          </cell>
        </row>
        <row r="1602">
          <cell r="A1602" t="str">
            <v>2705-2051-DEGD-302-00000-SO</v>
          </cell>
          <cell r="B1602" t="str">
            <v>2705</v>
          </cell>
          <cell r="C1602" t="str">
            <v>2051</v>
          </cell>
          <cell r="D1602" t="str">
            <v>DEGD</v>
          </cell>
          <cell r="E1602" t="str">
            <v>302</v>
          </cell>
          <cell r="F1602" t="str">
            <v>00000</v>
          </cell>
          <cell r="G1602" t="str">
            <v>SO</v>
          </cell>
          <cell r="H1602" t="str">
            <v>Education Materials</v>
          </cell>
        </row>
        <row r="1603">
          <cell r="A1603" t="str">
            <v>2705-2141-DHBP-304-00000-SO</v>
          </cell>
          <cell r="B1603" t="str">
            <v>2705</v>
          </cell>
          <cell r="C1603" t="str">
            <v>2141</v>
          </cell>
          <cell r="D1603" t="str">
            <v>DHBP</v>
          </cell>
          <cell r="E1603" t="str">
            <v>304</v>
          </cell>
          <cell r="F1603" t="str">
            <v>00000</v>
          </cell>
          <cell r="G1603" t="str">
            <v>SO</v>
          </cell>
          <cell r="H1603" t="str">
            <v>Education Materials</v>
          </cell>
        </row>
        <row r="1604">
          <cell r="A1604" t="str">
            <v>2705-2375-DEFP-303-00000-SO</v>
          </cell>
          <cell r="B1604" t="str">
            <v>2705</v>
          </cell>
          <cell r="C1604" t="str">
            <v>2375</v>
          </cell>
          <cell r="D1604" t="str">
            <v>DEFP</v>
          </cell>
          <cell r="E1604" t="str">
            <v>303</v>
          </cell>
          <cell r="F1604" t="str">
            <v>00000</v>
          </cell>
          <cell r="G1604" t="str">
            <v>SO</v>
          </cell>
          <cell r="H1604" t="str">
            <v>Education Materials</v>
          </cell>
        </row>
        <row r="1605">
          <cell r="A1605" t="str">
            <v>2705-2460-DIIP-301-00000-SO</v>
          </cell>
          <cell r="B1605" t="str">
            <v>2705</v>
          </cell>
          <cell r="C1605" t="str">
            <v>2460</v>
          </cell>
          <cell r="D1605" t="str">
            <v>DIIP</v>
          </cell>
          <cell r="E1605" t="str">
            <v>301</v>
          </cell>
          <cell r="F1605" t="str">
            <v>00000</v>
          </cell>
          <cell r="G1605" t="str">
            <v>SO</v>
          </cell>
          <cell r="H1605" t="str">
            <v>Education Materials</v>
          </cell>
        </row>
        <row r="1606">
          <cell r="A1606" t="str">
            <v>2705-2460-DIIP-302-00000-SO</v>
          </cell>
          <cell r="B1606" t="str">
            <v>2705</v>
          </cell>
          <cell r="C1606" t="str">
            <v>2460</v>
          </cell>
          <cell r="D1606" t="str">
            <v>DIIP</v>
          </cell>
          <cell r="E1606" t="str">
            <v>302</v>
          </cell>
          <cell r="F1606" t="str">
            <v>00000</v>
          </cell>
          <cell r="G1606" t="str">
            <v>SO</v>
          </cell>
          <cell r="H1606" t="str">
            <v>Education Materials</v>
          </cell>
        </row>
        <row r="1607">
          <cell r="A1607" t="str">
            <v>2705-2574-EGUP-305-00000-SO</v>
          </cell>
          <cell r="B1607" t="str">
            <v>2705</v>
          </cell>
          <cell r="C1607" t="str">
            <v>2574</v>
          </cell>
          <cell r="D1607" t="str">
            <v>EGUP</v>
          </cell>
          <cell r="E1607" t="str">
            <v>305</v>
          </cell>
          <cell r="F1607" t="str">
            <v>00000</v>
          </cell>
          <cell r="G1607" t="str">
            <v>SO</v>
          </cell>
          <cell r="H1607" t="str">
            <v>Education Materials</v>
          </cell>
        </row>
        <row r="1608">
          <cell r="A1608" t="str">
            <v>2706-2051-DEGD-301-00000-SO</v>
          </cell>
          <cell r="B1608" t="str">
            <v>2706</v>
          </cell>
          <cell r="C1608" t="str">
            <v>2051</v>
          </cell>
          <cell r="D1608" t="str">
            <v>DEGD</v>
          </cell>
          <cell r="E1608" t="str">
            <v>301</v>
          </cell>
          <cell r="F1608" t="str">
            <v>00000</v>
          </cell>
          <cell r="G1608" t="str">
            <v>SO</v>
          </cell>
          <cell r="H1608" t="str">
            <v>Sports Materials [Children]</v>
          </cell>
        </row>
        <row r="1609">
          <cell r="A1609" t="str">
            <v>2706-2051-DEGD-302-00000-SO</v>
          </cell>
          <cell r="B1609" t="str">
            <v>2706</v>
          </cell>
          <cell r="C1609" t="str">
            <v>2051</v>
          </cell>
          <cell r="D1609" t="str">
            <v>DEGD</v>
          </cell>
          <cell r="E1609" t="str">
            <v>302</v>
          </cell>
          <cell r="F1609" t="str">
            <v>00000</v>
          </cell>
          <cell r="G1609" t="str">
            <v>SO</v>
          </cell>
          <cell r="H1609" t="str">
            <v>Sports Materials [Children]</v>
          </cell>
        </row>
        <row r="1610">
          <cell r="A1610" t="str">
            <v>2706-2141-DHBP-304-00000-SO</v>
          </cell>
          <cell r="B1610" t="str">
            <v>2706</v>
          </cell>
          <cell r="C1610" t="str">
            <v>2141</v>
          </cell>
          <cell r="D1610" t="str">
            <v>DHBP</v>
          </cell>
          <cell r="E1610" t="str">
            <v>304</v>
          </cell>
          <cell r="F1610" t="str">
            <v>00000</v>
          </cell>
          <cell r="G1610" t="str">
            <v>SO</v>
          </cell>
          <cell r="H1610" t="str">
            <v>Sports Materials [Children]</v>
          </cell>
        </row>
        <row r="1611">
          <cell r="A1611" t="str">
            <v>2706-2375-DEFP-303-00000-SO</v>
          </cell>
          <cell r="B1611" t="str">
            <v>2706</v>
          </cell>
          <cell r="C1611" t="str">
            <v>2375</v>
          </cell>
          <cell r="D1611" t="str">
            <v>DEFP</v>
          </cell>
          <cell r="E1611" t="str">
            <v>303</v>
          </cell>
          <cell r="F1611" t="str">
            <v>00000</v>
          </cell>
          <cell r="G1611" t="str">
            <v>SO</v>
          </cell>
          <cell r="H1611" t="str">
            <v>Sports Materials [Children]</v>
          </cell>
        </row>
        <row r="1612">
          <cell r="A1612" t="str">
            <v>2706-2460-DIIP-301-00000-SO</v>
          </cell>
          <cell r="B1612" t="str">
            <v>2706</v>
          </cell>
          <cell r="C1612" t="str">
            <v>2460</v>
          </cell>
          <cell r="D1612" t="str">
            <v>DIIP</v>
          </cell>
          <cell r="E1612" t="str">
            <v>301</v>
          </cell>
          <cell r="F1612" t="str">
            <v>00000</v>
          </cell>
          <cell r="G1612" t="str">
            <v>SO</v>
          </cell>
          <cell r="H1612" t="str">
            <v>Sports Materials [Children]</v>
          </cell>
        </row>
        <row r="1613">
          <cell r="A1613" t="str">
            <v>2706-2460-DIIP-302-00000-SO</v>
          </cell>
          <cell r="B1613" t="str">
            <v>2706</v>
          </cell>
          <cell r="C1613" t="str">
            <v>2460</v>
          </cell>
          <cell r="D1613" t="str">
            <v>DIIP</v>
          </cell>
          <cell r="E1613" t="str">
            <v>302</v>
          </cell>
          <cell r="F1613" t="str">
            <v>00000</v>
          </cell>
          <cell r="G1613" t="str">
            <v>SO</v>
          </cell>
          <cell r="H1613" t="str">
            <v>Sports Materials [Children]</v>
          </cell>
        </row>
        <row r="1614">
          <cell r="A1614" t="str">
            <v>2706-2574-EGUP-305-00000-SO</v>
          </cell>
          <cell r="B1614" t="str">
            <v>2706</v>
          </cell>
          <cell r="C1614" t="str">
            <v>2574</v>
          </cell>
          <cell r="D1614" t="str">
            <v>EGUP</v>
          </cell>
          <cell r="E1614" t="str">
            <v>305</v>
          </cell>
          <cell r="F1614" t="str">
            <v>00000</v>
          </cell>
          <cell r="G1614" t="str">
            <v>SO</v>
          </cell>
          <cell r="H1614" t="str">
            <v>Sports Materials [Children]</v>
          </cell>
        </row>
        <row r="1615">
          <cell r="A1615" t="str">
            <v>2707-2051-DEGD-301-00000-SO</v>
          </cell>
          <cell r="B1615" t="str">
            <v>2707</v>
          </cell>
          <cell r="C1615" t="str">
            <v>2051</v>
          </cell>
          <cell r="D1615" t="str">
            <v>DEGD</v>
          </cell>
          <cell r="E1615" t="str">
            <v>301</v>
          </cell>
          <cell r="F1615" t="str">
            <v>00000</v>
          </cell>
          <cell r="G1615" t="str">
            <v>SO</v>
          </cell>
          <cell r="H1615" t="str">
            <v>Community Study</v>
          </cell>
        </row>
        <row r="1616">
          <cell r="A1616" t="str">
            <v>2707-2051-DEGD-302-00000-SO</v>
          </cell>
          <cell r="B1616" t="str">
            <v>2707</v>
          </cell>
          <cell r="C1616" t="str">
            <v>2051</v>
          </cell>
          <cell r="D1616" t="str">
            <v>DEGD</v>
          </cell>
          <cell r="E1616" t="str">
            <v>302</v>
          </cell>
          <cell r="F1616" t="str">
            <v>00000</v>
          </cell>
          <cell r="G1616" t="str">
            <v>SO</v>
          </cell>
          <cell r="H1616" t="str">
            <v>Community Study</v>
          </cell>
        </row>
        <row r="1617">
          <cell r="A1617" t="str">
            <v>2707-2141-DHBP-304-00000-SO</v>
          </cell>
          <cell r="B1617" t="str">
            <v>2707</v>
          </cell>
          <cell r="C1617" t="str">
            <v>2141</v>
          </cell>
          <cell r="D1617" t="str">
            <v>DHBP</v>
          </cell>
          <cell r="E1617" t="str">
            <v>304</v>
          </cell>
          <cell r="F1617" t="str">
            <v>00000</v>
          </cell>
          <cell r="G1617" t="str">
            <v>SO</v>
          </cell>
          <cell r="H1617" t="str">
            <v>Community Study</v>
          </cell>
        </row>
        <row r="1618">
          <cell r="A1618" t="str">
            <v>2707-2375-DEFP-303-00000-SO</v>
          </cell>
          <cell r="B1618" t="str">
            <v>2707</v>
          </cell>
          <cell r="C1618" t="str">
            <v>2375</v>
          </cell>
          <cell r="D1618" t="str">
            <v>DEFP</v>
          </cell>
          <cell r="E1618" t="str">
            <v>303</v>
          </cell>
          <cell r="F1618" t="str">
            <v>00000</v>
          </cell>
          <cell r="G1618" t="str">
            <v>SO</v>
          </cell>
          <cell r="H1618" t="str">
            <v>Community Study</v>
          </cell>
        </row>
        <row r="1619">
          <cell r="A1619" t="str">
            <v>2707-2460-DIIP-301-00000-SO</v>
          </cell>
          <cell r="B1619" t="str">
            <v>2707</v>
          </cell>
          <cell r="C1619" t="str">
            <v>2460</v>
          </cell>
          <cell r="D1619" t="str">
            <v>DIIP</v>
          </cell>
          <cell r="E1619" t="str">
            <v>301</v>
          </cell>
          <cell r="F1619" t="str">
            <v>00000</v>
          </cell>
          <cell r="G1619" t="str">
            <v>SO</v>
          </cell>
          <cell r="H1619" t="str">
            <v>Community Study</v>
          </cell>
        </row>
        <row r="1620">
          <cell r="A1620" t="str">
            <v>2707-2460-DIIP-302-00000-SO</v>
          </cell>
          <cell r="B1620" t="str">
            <v>2707</v>
          </cell>
          <cell r="C1620" t="str">
            <v>2460</v>
          </cell>
          <cell r="D1620" t="str">
            <v>DIIP</v>
          </cell>
          <cell r="E1620" t="str">
            <v>302</v>
          </cell>
          <cell r="F1620" t="str">
            <v>00000</v>
          </cell>
          <cell r="G1620" t="str">
            <v>SO</v>
          </cell>
          <cell r="H1620" t="str">
            <v>Community Study</v>
          </cell>
        </row>
        <row r="1621">
          <cell r="A1621" t="str">
            <v>2707-2574-EGUP-305-00000-SO</v>
          </cell>
          <cell r="B1621" t="str">
            <v>2707</v>
          </cell>
          <cell r="C1621" t="str">
            <v>2574</v>
          </cell>
          <cell r="D1621" t="str">
            <v>EGUP</v>
          </cell>
          <cell r="E1621" t="str">
            <v>305</v>
          </cell>
          <cell r="F1621" t="str">
            <v>00000</v>
          </cell>
          <cell r="G1621" t="str">
            <v>SO</v>
          </cell>
          <cell r="H1621" t="str">
            <v>Community Study</v>
          </cell>
        </row>
        <row r="1622">
          <cell r="A1622" t="str">
            <v>2708-2051-DEGD-301-00000-SO</v>
          </cell>
          <cell r="B1622" t="str">
            <v>2708</v>
          </cell>
          <cell r="C1622" t="str">
            <v>2051</v>
          </cell>
          <cell r="D1622" t="str">
            <v>DEGD</v>
          </cell>
          <cell r="E1622" t="str">
            <v>301</v>
          </cell>
          <cell r="F1622" t="str">
            <v>00000</v>
          </cell>
          <cell r="G1622" t="str">
            <v>SO</v>
          </cell>
          <cell r="H1622" t="str">
            <v>Exposure Visits [Nutritionist]</v>
          </cell>
        </row>
        <row r="1623">
          <cell r="A1623" t="str">
            <v>2708-2051-DEGD-302-00000-SO</v>
          </cell>
          <cell r="B1623" t="str">
            <v>2708</v>
          </cell>
          <cell r="C1623" t="str">
            <v>2051</v>
          </cell>
          <cell r="D1623" t="str">
            <v>DEGD</v>
          </cell>
          <cell r="E1623" t="str">
            <v>302</v>
          </cell>
          <cell r="F1623" t="str">
            <v>00000</v>
          </cell>
          <cell r="G1623" t="str">
            <v>SO</v>
          </cell>
          <cell r="H1623" t="str">
            <v>Exposure Visits [Nutritionist]</v>
          </cell>
        </row>
        <row r="1624">
          <cell r="A1624" t="str">
            <v>2708-2141-DHBP-304-00000-SO</v>
          </cell>
          <cell r="B1624" t="str">
            <v>2708</v>
          </cell>
          <cell r="C1624" t="str">
            <v>2141</v>
          </cell>
          <cell r="D1624" t="str">
            <v>DHBP</v>
          </cell>
          <cell r="E1624" t="str">
            <v>304</v>
          </cell>
          <cell r="F1624" t="str">
            <v>00000</v>
          </cell>
          <cell r="G1624" t="str">
            <v>SO</v>
          </cell>
          <cell r="H1624" t="str">
            <v>Exposure Visits [Nutritionist]</v>
          </cell>
        </row>
        <row r="1625">
          <cell r="A1625" t="str">
            <v>2708-2375-DEFP-303-00000-SO</v>
          </cell>
          <cell r="B1625" t="str">
            <v>2708</v>
          </cell>
          <cell r="C1625" t="str">
            <v>2375</v>
          </cell>
          <cell r="D1625" t="str">
            <v>DEFP</v>
          </cell>
          <cell r="E1625" t="str">
            <v>303</v>
          </cell>
          <cell r="F1625" t="str">
            <v>00000</v>
          </cell>
          <cell r="G1625" t="str">
            <v>SO</v>
          </cell>
          <cell r="H1625" t="str">
            <v>Exposure Visits [Nutritionist]</v>
          </cell>
        </row>
        <row r="1626">
          <cell r="A1626" t="str">
            <v>2708-2460-DIIP-301-00000-SO</v>
          </cell>
          <cell r="B1626" t="str">
            <v>2708</v>
          </cell>
          <cell r="C1626" t="str">
            <v>2460</v>
          </cell>
          <cell r="D1626" t="str">
            <v>DIIP</v>
          </cell>
          <cell r="E1626" t="str">
            <v>301</v>
          </cell>
          <cell r="F1626" t="str">
            <v>00000</v>
          </cell>
          <cell r="G1626" t="str">
            <v>SO</v>
          </cell>
          <cell r="H1626" t="str">
            <v>Exposure Visits [Nutritionist]</v>
          </cell>
        </row>
        <row r="1627">
          <cell r="A1627" t="str">
            <v>2708-2460-DIIP-302-00000-SO</v>
          </cell>
          <cell r="B1627" t="str">
            <v>2708</v>
          </cell>
          <cell r="C1627" t="str">
            <v>2460</v>
          </cell>
          <cell r="D1627" t="str">
            <v>DIIP</v>
          </cell>
          <cell r="E1627" t="str">
            <v>302</v>
          </cell>
          <cell r="F1627" t="str">
            <v>00000</v>
          </cell>
          <cell r="G1627" t="str">
            <v>SO</v>
          </cell>
          <cell r="H1627" t="str">
            <v>Exposure Visits [Nutritionist]</v>
          </cell>
        </row>
        <row r="1628">
          <cell r="A1628" t="str">
            <v>2708-2574-EGUP-305-00000-SO</v>
          </cell>
          <cell r="B1628" t="str">
            <v>2708</v>
          </cell>
          <cell r="C1628" t="str">
            <v>2574</v>
          </cell>
          <cell r="D1628" t="str">
            <v>EGUP</v>
          </cell>
          <cell r="E1628" t="str">
            <v>305</v>
          </cell>
          <cell r="F1628" t="str">
            <v>00000</v>
          </cell>
          <cell r="G1628" t="str">
            <v>SO</v>
          </cell>
          <cell r="H1628" t="str">
            <v>Exposure Visits [Nutritionist]</v>
          </cell>
        </row>
        <row r="1629">
          <cell r="A1629" t="str">
            <v>2709-2051-DEGD-301-00000-SO</v>
          </cell>
          <cell r="B1629" t="str">
            <v>2709</v>
          </cell>
          <cell r="C1629" t="str">
            <v>2051</v>
          </cell>
          <cell r="D1629" t="str">
            <v>DEGD</v>
          </cell>
          <cell r="E1629" t="str">
            <v>301</v>
          </cell>
          <cell r="F1629" t="str">
            <v>00000</v>
          </cell>
          <cell r="G1629" t="str">
            <v>SO</v>
          </cell>
          <cell r="H1629" t="str">
            <v>Nutrition Supplies</v>
          </cell>
        </row>
        <row r="1630">
          <cell r="A1630" t="str">
            <v>2709-2051-DEGD-302-00000-SO</v>
          </cell>
          <cell r="B1630" t="str">
            <v>2709</v>
          </cell>
          <cell r="C1630" t="str">
            <v>2051</v>
          </cell>
          <cell r="D1630" t="str">
            <v>DEGD</v>
          </cell>
          <cell r="E1630" t="str">
            <v>302</v>
          </cell>
          <cell r="F1630" t="str">
            <v>00000</v>
          </cell>
          <cell r="G1630" t="str">
            <v>SO</v>
          </cell>
          <cell r="H1630" t="str">
            <v>Nutrition Supplies</v>
          </cell>
        </row>
        <row r="1631">
          <cell r="A1631" t="str">
            <v>2709-2141-DHBP-304-00000-SO</v>
          </cell>
          <cell r="B1631" t="str">
            <v>2709</v>
          </cell>
          <cell r="C1631" t="str">
            <v>2141</v>
          </cell>
          <cell r="D1631" t="str">
            <v>DHBP</v>
          </cell>
          <cell r="E1631" t="str">
            <v>304</v>
          </cell>
          <cell r="F1631" t="str">
            <v>00000</v>
          </cell>
          <cell r="G1631" t="str">
            <v>SO</v>
          </cell>
          <cell r="H1631" t="str">
            <v>Nutrition Supplies</v>
          </cell>
        </row>
        <row r="1632">
          <cell r="A1632" t="str">
            <v>2709-2375-DEFP-303-00000-SO</v>
          </cell>
          <cell r="B1632" t="str">
            <v>2709</v>
          </cell>
          <cell r="C1632" t="str">
            <v>2375</v>
          </cell>
          <cell r="D1632" t="str">
            <v>DEFP</v>
          </cell>
          <cell r="E1632" t="str">
            <v>303</v>
          </cell>
          <cell r="F1632" t="str">
            <v>00000</v>
          </cell>
          <cell r="G1632" t="str">
            <v>SO</v>
          </cell>
          <cell r="H1632" t="str">
            <v>Nutrition Supplies</v>
          </cell>
        </row>
        <row r="1633">
          <cell r="A1633" t="str">
            <v>2709-2460-DIIP-301-00000-SO</v>
          </cell>
          <cell r="B1633" t="str">
            <v>2709</v>
          </cell>
          <cell r="C1633" t="str">
            <v>2460</v>
          </cell>
          <cell r="D1633" t="str">
            <v>DIIP</v>
          </cell>
          <cell r="E1633" t="str">
            <v>301</v>
          </cell>
          <cell r="F1633" t="str">
            <v>00000</v>
          </cell>
          <cell r="G1633" t="str">
            <v>SO</v>
          </cell>
          <cell r="H1633" t="str">
            <v>Nutrition Supplies</v>
          </cell>
        </row>
        <row r="1634">
          <cell r="A1634" t="str">
            <v>2709-2460-DIIP-302-00000-SO</v>
          </cell>
          <cell r="B1634" t="str">
            <v>2709</v>
          </cell>
          <cell r="C1634" t="str">
            <v>2460</v>
          </cell>
          <cell r="D1634" t="str">
            <v>DIIP</v>
          </cell>
          <cell r="E1634" t="str">
            <v>302</v>
          </cell>
          <cell r="F1634" t="str">
            <v>00000</v>
          </cell>
          <cell r="G1634" t="str">
            <v>SO</v>
          </cell>
          <cell r="H1634" t="str">
            <v>Nutrition Supplies</v>
          </cell>
        </row>
        <row r="1635">
          <cell r="A1635" t="str">
            <v>2709-2574-EGUP-305-00000-SO</v>
          </cell>
          <cell r="B1635" t="str">
            <v>2709</v>
          </cell>
          <cell r="C1635" t="str">
            <v>2574</v>
          </cell>
          <cell r="D1635" t="str">
            <v>EGUP</v>
          </cell>
          <cell r="E1635" t="str">
            <v>305</v>
          </cell>
          <cell r="F1635" t="str">
            <v>00000</v>
          </cell>
          <cell r="G1635" t="str">
            <v>SO</v>
          </cell>
          <cell r="H1635" t="str">
            <v>Nutrition Supplies</v>
          </cell>
        </row>
        <row r="1636">
          <cell r="A1636" t="str">
            <v>2710-2051-DEGD-301-00000-SO</v>
          </cell>
          <cell r="B1636" t="str">
            <v>2710</v>
          </cell>
          <cell r="C1636" t="str">
            <v>2051</v>
          </cell>
          <cell r="D1636" t="str">
            <v>DEGD</v>
          </cell>
          <cell r="E1636" t="str">
            <v>301</v>
          </cell>
          <cell r="F1636" t="str">
            <v>00000</v>
          </cell>
          <cell r="G1636" t="str">
            <v>SO</v>
          </cell>
          <cell r="H1636" t="str">
            <v>Mosquito Nets</v>
          </cell>
        </row>
        <row r="1637">
          <cell r="A1637" t="str">
            <v>2710-2051-DEGD-302-00000-SO</v>
          </cell>
          <cell r="B1637" t="str">
            <v>2710</v>
          </cell>
          <cell r="C1637" t="str">
            <v>2051</v>
          </cell>
          <cell r="D1637" t="str">
            <v>DEGD</v>
          </cell>
          <cell r="E1637" t="str">
            <v>302</v>
          </cell>
          <cell r="F1637" t="str">
            <v>00000</v>
          </cell>
          <cell r="G1637" t="str">
            <v>SO</v>
          </cell>
          <cell r="H1637" t="str">
            <v>Mosquito Nets</v>
          </cell>
        </row>
        <row r="1638">
          <cell r="A1638" t="str">
            <v>2710-2141-DHBP-304-00000-SO</v>
          </cell>
          <cell r="B1638" t="str">
            <v>2710</v>
          </cell>
          <cell r="C1638" t="str">
            <v>2141</v>
          </cell>
          <cell r="D1638" t="str">
            <v>DHBP</v>
          </cell>
          <cell r="E1638" t="str">
            <v>304</v>
          </cell>
          <cell r="F1638" t="str">
            <v>00000</v>
          </cell>
          <cell r="G1638" t="str">
            <v>SO</v>
          </cell>
          <cell r="H1638" t="str">
            <v>Mosquito Nets</v>
          </cell>
        </row>
        <row r="1639">
          <cell r="A1639" t="str">
            <v>2710-2375-DEFP-303-00000-SO</v>
          </cell>
          <cell r="B1639" t="str">
            <v>2710</v>
          </cell>
          <cell r="C1639" t="str">
            <v>2375</v>
          </cell>
          <cell r="D1639" t="str">
            <v>DEFP</v>
          </cell>
          <cell r="E1639" t="str">
            <v>303</v>
          </cell>
          <cell r="F1639" t="str">
            <v>00000</v>
          </cell>
          <cell r="G1639" t="str">
            <v>SO</v>
          </cell>
          <cell r="H1639" t="str">
            <v>Mosquito Nets</v>
          </cell>
        </row>
        <row r="1640">
          <cell r="A1640" t="str">
            <v>2710-2460-DIIP-301-00000-SO</v>
          </cell>
          <cell r="B1640" t="str">
            <v>2710</v>
          </cell>
          <cell r="C1640" t="str">
            <v>2460</v>
          </cell>
          <cell r="D1640" t="str">
            <v>DIIP</v>
          </cell>
          <cell r="E1640" t="str">
            <v>301</v>
          </cell>
          <cell r="F1640" t="str">
            <v>00000</v>
          </cell>
          <cell r="G1640" t="str">
            <v>SO</v>
          </cell>
          <cell r="H1640" t="str">
            <v>Mosquito Nets</v>
          </cell>
        </row>
        <row r="1641">
          <cell r="A1641" t="str">
            <v>2710-2460-DIIP-302-00000-SO</v>
          </cell>
          <cell r="B1641" t="str">
            <v>2710</v>
          </cell>
          <cell r="C1641" t="str">
            <v>2460</v>
          </cell>
          <cell r="D1641" t="str">
            <v>DIIP</v>
          </cell>
          <cell r="E1641" t="str">
            <v>302</v>
          </cell>
          <cell r="F1641" t="str">
            <v>00000</v>
          </cell>
          <cell r="G1641" t="str">
            <v>SO</v>
          </cell>
          <cell r="H1641" t="str">
            <v>Mosquito Nets</v>
          </cell>
        </row>
        <row r="1642">
          <cell r="A1642" t="str">
            <v>2710-2574-EGUP-305-00000-SO</v>
          </cell>
          <cell r="B1642" t="str">
            <v>2710</v>
          </cell>
          <cell r="C1642" t="str">
            <v>2574</v>
          </cell>
          <cell r="D1642" t="str">
            <v>EGUP</v>
          </cell>
          <cell r="E1642" t="str">
            <v>305</v>
          </cell>
          <cell r="F1642" t="str">
            <v>00000</v>
          </cell>
          <cell r="G1642" t="str">
            <v>SO</v>
          </cell>
          <cell r="H1642" t="str">
            <v>Mosquito Nets</v>
          </cell>
        </row>
        <row r="1643">
          <cell r="A1643" t="str">
            <v>2711-2051-DEGD-301-00000-SO</v>
          </cell>
          <cell r="B1643" t="str">
            <v>2711</v>
          </cell>
          <cell r="C1643" t="str">
            <v>2051</v>
          </cell>
          <cell r="D1643" t="str">
            <v>DEGD</v>
          </cell>
          <cell r="E1643" t="str">
            <v>301</v>
          </cell>
          <cell r="F1643" t="str">
            <v>00000</v>
          </cell>
          <cell r="G1643" t="str">
            <v>SO</v>
          </cell>
          <cell r="H1643" t="str">
            <v>Sanitation Tools</v>
          </cell>
        </row>
        <row r="1644">
          <cell r="A1644" t="str">
            <v>2711-2051-DEGD-302-00000-SO</v>
          </cell>
          <cell r="B1644" t="str">
            <v>2711</v>
          </cell>
          <cell r="C1644" t="str">
            <v>2051</v>
          </cell>
          <cell r="D1644" t="str">
            <v>DEGD</v>
          </cell>
          <cell r="E1644" t="str">
            <v>302</v>
          </cell>
          <cell r="F1644" t="str">
            <v>00000</v>
          </cell>
          <cell r="G1644" t="str">
            <v>SO</v>
          </cell>
          <cell r="H1644" t="str">
            <v>Sanitation Tools</v>
          </cell>
        </row>
        <row r="1645">
          <cell r="A1645" t="str">
            <v>2711-2141-DHBP-304-00000-SO</v>
          </cell>
          <cell r="B1645" t="str">
            <v>2711</v>
          </cell>
          <cell r="C1645" t="str">
            <v>2141</v>
          </cell>
          <cell r="D1645" t="str">
            <v>DHBP</v>
          </cell>
          <cell r="E1645" t="str">
            <v>304</v>
          </cell>
          <cell r="F1645" t="str">
            <v>00000</v>
          </cell>
          <cell r="G1645" t="str">
            <v>SO</v>
          </cell>
          <cell r="H1645" t="str">
            <v>Sanitation Tools</v>
          </cell>
        </row>
        <row r="1646">
          <cell r="A1646" t="str">
            <v>2711-2375-DEFP-303-00000-SO</v>
          </cell>
          <cell r="B1646" t="str">
            <v>2711</v>
          </cell>
          <cell r="C1646" t="str">
            <v>2375</v>
          </cell>
          <cell r="D1646" t="str">
            <v>DEFP</v>
          </cell>
          <cell r="E1646" t="str">
            <v>303</v>
          </cell>
          <cell r="F1646" t="str">
            <v>00000</v>
          </cell>
          <cell r="G1646" t="str">
            <v>SO</v>
          </cell>
          <cell r="H1646" t="str">
            <v>Sanitation Tools</v>
          </cell>
        </row>
        <row r="1647">
          <cell r="A1647" t="str">
            <v>2711-2460-DIIP-301-00000-SO</v>
          </cell>
          <cell r="B1647" t="str">
            <v>2711</v>
          </cell>
          <cell r="C1647" t="str">
            <v>2460</v>
          </cell>
          <cell r="D1647" t="str">
            <v>DIIP</v>
          </cell>
          <cell r="E1647" t="str">
            <v>301</v>
          </cell>
          <cell r="F1647" t="str">
            <v>00000</v>
          </cell>
          <cell r="G1647" t="str">
            <v>SO</v>
          </cell>
          <cell r="H1647" t="str">
            <v>Sanitation Tools</v>
          </cell>
        </row>
        <row r="1648">
          <cell r="A1648" t="str">
            <v>2711-2460-DIIP-302-00000-SO</v>
          </cell>
          <cell r="B1648" t="str">
            <v>2711</v>
          </cell>
          <cell r="C1648" t="str">
            <v>2460</v>
          </cell>
          <cell r="D1648" t="str">
            <v>DIIP</v>
          </cell>
          <cell r="E1648" t="str">
            <v>302</v>
          </cell>
          <cell r="F1648" t="str">
            <v>00000</v>
          </cell>
          <cell r="G1648" t="str">
            <v>SO</v>
          </cell>
          <cell r="H1648" t="str">
            <v>Sanitation Tools</v>
          </cell>
        </row>
        <row r="1649">
          <cell r="A1649" t="str">
            <v>2711-2574-EGUP-305-00000-SO</v>
          </cell>
          <cell r="B1649" t="str">
            <v>2711</v>
          </cell>
          <cell r="C1649" t="str">
            <v>2574</v>
          </cell>
          <cell r="D1649" t="str">
            <v>EGUP</v>
          </cell>
          <cell r="E1649" t="str">
            <v>305</v>
          </cell>
          <cell r="F1649" t="str">
            <v>00000</v>
          </cell>
          <cell r="G1649" t="str">
            <v>SO</v>
          </cell>
          <cell r="H1649" t="str">
            <v>Sanitation Tools</v>
          </cell>
        </row>
        <row r="1650">
          <cell r="A1650" t="str">
            <v>2712-2051-DEGD-301-00000-SO</v>
          </cell>
          <cell r="B1650" t="str">
            <v>2712</v>
          </cell>
          <cell r="C1650" t="str">
            <v>2051</v>
          </cell>
          <cell r="D1650" t="str">
            <v>DEGD</v>
          </cell>
          <cell r="E1650" t="str">
            <v>301</v>
          </cell>
          <cell r="F1650" t="str">
            <v>00000</v>
          </cell>
          <cell r="G1650" t="str">
            <v>SO</v>
          </cell>
          <cell r="H1650" t="str">
            <v>IEC Materials</v>
          </cell>
        </row>
        <row r="1651">
          <cell r="A1651" t="str">
            <v>2712-2051-DEGD-302-00000-SO</v>
          </cell>
          <cell r="B1651" t="str">
            <v>2712</v>
          </cell>
          <cell r="C1651" t="str">
            <v>2051</v>
          </cell>
          <cell r="D1651" t="str">
            <v>DEGD</v>
          </cell>
          <cell r="E1651" t="str">
            <v>302</v>
          </cell>
          <cell r="F1651" t="str">
            <v>00000</v>
          </cell>
          <cell r="G1651" t="str">
            <v>SO</v>
          </cell>
          <cell r="H1651" t="str">
            <v>IEC Materials</v>
          </cell>
        </row>
        <row r="1652">
          <cell r="A1652" t="str">
            <v>2712-2141-DHBP-304-00000-SO</v>
          </cell>
          <cell r="B1652" t="str">
            <v>2712</v>
          </cell>
          <cell r="C1652" t="str">
            <v>2141</v>
          </cell>
          <cell r="D1652" t="str">
            <v>DHBP</v>
          </cell>
          <cell r="E1652" t="str">
            <v>304</v>
          </cell>
          <cell r="F1652" t="str">
            <v>00000</v>
          </cell>
          <cell r="G1652" t="str">
            <v>SO</v>
          </cell>
          <cell r="H1652" t="str">
            <v>IEC Materials</v>
          </cell>
        </row>
        <row r="1653">
          <cell r="A1653" t="str">
            <v>2712-2375-DEFP-303-00000-SO</v>
          </cell>
          <cell r="B1653" t="str">
            <v>2712</v>
          </cell>
          <cell r="C1653" t="str">
            <v>2375</v>
          </cell>
          <cell r="D1653" t="str">
            <v>DEFP</v>
          </cell>
          <cell r="E1653" t="str">
            <v>303</v>
          </cell>
          <cell r="F1653" t="str">
            <v>00000</v>
          </cell>
          <cell r="G1653" t="str">
            <v>SO</v>
          </cell>
          <cell r="H1653" t="str">
            <v>IEC Materials</v>
          </cell>
        </row>
        <row r="1654">
          <cell r="A1654" t="str">
            <v>2712-2460-DIIP-301-00000-SO</v>
          </cell>
          <cell r="B1654" t="str">
            <v>2712</v>
          </cell>
          <cell r="C1654" t="str">
            <v>2460</v>
          </cell>
          <cell r="D1654" t="str">
            <v>DIIP</v>
          </cell>
          <cell r="E1654" t="str">
            <v>301</v>
          </cell>
          <cell r="F1654" t="str">
            <v>00000</v>
          </cell>
          <cell r="G1654" t="str">
            <v>SO</v>
          </cell>
          <cell r="H1654" t="str">
            <v>IEC Materials</v>
          </cell>
        </row>
        <row r="1655">
          <cell r="A1655" t="str">
            <v>2712-2460-DIIP-302-00000-SO</v>
          </cell>
          <cell r="B1655" t="str">
            <v>2712</v>
          </cell>
          <cell r="C1655" t="str">
            <v>2460</v>
          </cell>
          <cell r="D1655" t="str">
            <v>DIIP</v>
          </cell>
          <cell r="E1655" t="str">
            <v>302</v>
          </cell>
          <cell r="F1655" t="str">
            <v>00000</v>
          </cell>
          <cell r="G1655" t="str">
            <v>SO</v>
          </cell>
          <cell r="H1655" t="str">
            <v>IEC Materials</v>
          </cell>
        </row>
        <row r="1656">
          <cell r="A1656" t="str">
            <v>2712-2574-EGUP-305-00000-SO</v>
          </cell>
          <cell r="B1656" t="str">
            <v>2712</v>
          </cell>
          <cell r="C1656" t="str">
            <v>2574</v>
          </cell>
          <cell r="D1656" t="str">
            <v>EGUP</v>
          </cell>
          <cell r="E1656" t="str">
            <v>305</v>
          </cell>
          <cell r="F1656" t="str">
            <v>00000</v>
          </cell>
          <cell r="G1656" t="str">
            <v>SO</v>
          </cell>
          <cell r="H1656" t="str">
            <v>IEC Materials</v>
          </cell>
        </row>
        <row r="1657">
          <cell r="A1657" t="str">
            <v>2713-2051-DEGD-301-00000-SO</v>
          </cell>
          <cell r="B1657" t="str">
            <v>2713</v>
          </cell>
          <cell r="C1657" t="str">
            <v>2051</v>
          </cell>
          <cell r="D1657" t="str">
            <v>DEGD</v>
          </cell>
          <cell r="E1657" t="str">
            <v>301</v>
          </cell>
          <cell r="F1657" t="str">
            <v>00000</v>
          </cell>
          <cell r="G1657" t="str">
            <v>SO</v>
          </cell>
          <cell r="H1657" t="str">
            <v>Flight Tickets &amp; Visas</v>
          </cell>
        </row>
        <row r="1658">
          <cell r="A1658" t="str">
            <v>2713-2051-DEGD-302-00000-SO</v>
          </cell>
          <cell r="B1658" t="str">
            <v>2713</v>
          </cell>
          <cell r="C1658" t="str">
            <v>2051</v>
          </cell>
          <cell r="D1658" t="str">
            <v>DEGD</v>
          </cell>
          <cell r="E1658" t="str">
            <v>302</v>
          </cell>
          <cell r="F1658" t="str">
            <v>00000</v>
          </cell>
          <cell r="G1658" t="str">
            <v>SO</v>
          </cell>
          <cell r="H1658" t="str">
            <v>Flight Tickets &amp; Visas</v>
          </cell>
        </row>
        <row r="1659">
          <cell r="A1659" t="str">
            <v>2713-2141-DHBP-304-00000-SO</v>
          </cell>
          <cell r="B1659" t="str">
            <v>2713</v>
          </cell>
          <cell r="C1659" t="str">
            <v>2141</v>
          </cell>
          <cell r="D1659" t="str">
            <v>DHBP</v>
          </cell>
          <cell r="E1659" t="str">
            <v>304</v>
          </cell>
          <cell r="F1659" t="str">
            <v>00000</v>
          </cell>
          <cell r="G1659" t="str">
            <v>SO</v>
          </cell>
          <cell r="H1659" t="str">
            <v>Flight Tickets &amp; Visas</v>
          </cell>
        </row>
        <row r="1660">
          <cell r="A1660" t="str">
            <v>2713-2375-DEFP-303-00000-SO</v>
          </cell>
          <cell r="B1660" t="str">
            <v>2713</v>
          </cell>
          <cell r="C1660" t="str">
            <v>2375</v>
          </cell>
          <cell r="D1660" t="str">
            <v>DEFP</v>
          </cell>
          <cell r="E1660" t="str">
            <v>303</v>
          </cell>
          <cell r="F1660" t="str">
            <v>00000</v>
          </cell>
          <cell r="G1660" t="str">
            <v>SO</v>
          </cell>
          <cell r="H1660" t="str">
            <v>Flight Tickets &amp; Visas</v>
          </cell>
        </row>
        <row r="1661">
          <cell r="A1661" t="str">
            <v>2713-2460-DIIP-301-00000-SO</v>
          </cell>
          <cell r="B1661" t="str">
            <v>2713</v>
          </cell>
          <cell r="C1661" t="str">
            <v>2460</v>
          </cell>
          <cell r="D1661" t="str">
            <v>DIIP</v>
          </cell>
          <cell r="E1661" t="str">
            <v>301</v>
          </cell>
          <cell r="F1661" t="str">
            <v>00000</v>
          </cell>
          <cell r="G1661" t="str">
            <v>SO</v>
          </cell>
          <cell r="H1661" t="str">
            <v>Flight Tickets &amp; Visas</v>
          </cell>
        </row>
        <row r="1662">
          <cell r="A1662" t="str">
            <v>2713-2460-DIIP-302-00000-SO</v>
          </cell>
          <cell r="B1662" t="str">
            <v>2713</v>
          </cell>
          <cell r="C1662" t="str">
            <v>2460</v>
          </cell>
          <cell r="D1662" t="str">
            <v>DIIP</v>
          </cell>
          <cell r="E1662" t="str">
            <v>302</v>
          </cell>
          <cell r="F1662" t="str">
            <v>00000</v>
          </cell>
          <cell r="G1662" t="str">
            <v>SO</v>
          </cell>
          <cell r="H1662" t="str">
            <v>Flight Tickets &amp; Visas</v>
          </cell>
        </row>
        <row r="1663">
          <cell r="A1663" t="str">
            <v>2713-2574-EGUP-305-00000-SO</v>
          </cell>
          <cell r="B1663" t="str">
            <v>2713</v>
          </cell>
          <cell r="C1663" t="str">
            <v>2574</v>
          </cell>
          <cell r="D1663" t="str">
            <v>EGUP</v>
          </cell>
          <cell r="E1663" t="str">
            <v>305</v>
          </cell>
          <cell r="F1663" t="str">
            <v>00000</v>
          </cell>
          <cell r="G1663" t="str">
            <v>SO</v>
          </cell>
          <cell r="H1663" t="str">
            <v>Flight Tickets &amp; Visas</v>
          </cell>
        </row>
        <row r="1664">
          <cell r="A1664" t="str">
            <v>2714-2051-DEGD-301-00000-SO</v>
          </cell>
          <cell r="B1664" t="str">
            <v>2714</v>
          </cell>
          <cell r="C1664" t="str">
            <v>2051</v>
          </cell>
          <cell r="D1664" t="str">
            <v>DEGD</v>
          </cell>
          <cell r="E1664" t="str">
            <v>301</v>
          </cell>
          <cell r="F1664" t="str">
            <v>00000</v>
          </cell>
          <cell r="G1664" t="str">
            <v>SO</v>
          </cell>
          <cell r="H1664" t="str">
            <v>Sports Equipment</v>
          </cell>
        </row>
        <row r="1665">
          <cell r="A1665" t="str">
            <v>2714-2051-DEGD-302-00000-SO</v>
          </cell>
          <cell r="B1665" t="str">
            <v>2714</v>
          </cell>
          <cell r="C1665" t="str">
            <v>2051</v>
          </cell>
          <cell r="D1665" t="str">
            <v>DEGD</v>
          </cell>
          <cell r="E1665" t="str">
            <v>302</v>
          </cell>
          <cell r="F1665" t="str">
            <v>00000</v>
          </cell>
          <cell r="G1665" t="str">
            <v>SO</v>
          </cell>
          <cell r="H1665" t="str">
            <v>Sports Equipment</v>
          </cell>
        </row>
        <row r="1666">
          <cell r="A1666" t="str">
            <v>2714-2141-DHBP-304-00000-SO</v>
          </cell>
          <cell r="B1666" t="str">
            <v>2714</v>
          </cell>
          <cell r="C1666" t="str">
            <v>2141</v>
          </cell>
          <cell r="D1666" t="str">
            <v>DHBP</v>
          </cell>
          <cell r="E1666" t="str">
            <v>304</v>
          </cell>
          <cell r="F1666" t="str">
            <v>00000</v>
          </cell>
          <cell r="G1666" t="str">
            <v>SO</v>
          </cell>
          <cell r="H1666" t="str">
            <v>Sports Equipment</v>
          </cell>
        </row>
        <row r="1667">
          <cell r="A1667" t="str">
            <v>2714-2375-DEFP-303-00000-SO</v>
          </cell>
          <cell r="B1667" t="str">
            <v>2714</v>
          </cell>
          <cell r="C1667" t="str">
            <v>2375</v>
          </cell>
          <cell r="D1667" t="str">
            <v>DEFP</v>
          </cell>
          <cell r="E1667" t="str">
            <v>303</v>
          </cell>
          <cell r="F1667" t="str">
            <v>00000</v>
          </cell>
          <cell r="G1667" t="str">
            <v>SO</v>
          </cell>
          <cell r="H1667" t="str">
            <v>Sports Equipment</v>
          </cell>
        </row>
        <row r="1668">
          <cell r="A1668" t="str">
            <v>2714-2460-DIIP-301-00000-SO</v>
          </cell>
          <cell r="B1668" t="str">
            <v>2714</v>
          </cell>
          <cell r="C1668" t="str">
            <v>2460</v>
          </cell>
          <cell r="D1668" t="str">
            <v>DIIP</v>
          </cell>
          <cell r="E1668" t="str">
            <v>301</v>
          </cell>
          <cell r="F1668" t="str">
            <v>00000</v>
          </cell>
          <cell r="G1668" t="str">
            <v>SO</v>
          </cell>
          <cell r="H1668" t="str">
            <v>Sports Equipment</v>
          </cell>
        </row>
        <row r="1669">
          <cell r="A1669" t="str">
            <v>2714-2460-DIIP-302-00000-SO</v>
          </cell>
          <cell r="B1669" t="str">
            <v>2714</v>
          </cell>
          <cell r="C1669" t="str">
            <v>2460</v>
          </cell>
          <cell r="D1669" t="str">
            <v>DIIP</v>
          </cell>
          <cell r="E1669" t="str">
            <v>302</v>
          </cell>
          <cell r="F1669" t="str">
            <v>00000</v>
          </cell>
          <cell r="G1669" t="str">
            <v>SO</v>
          </cell>
          <cell r="H1669" t="str">
            <v>Sports Equipment</v>
          </cell>
        </row>
        <row r="1670">
          <cell r="A1670" t="str">
            <v>2714-2574-EGUP-305-00000-SO</v>
          </cell>
          <cell r="B1670" t="str">
            <v>2714</v>
          </cell>
          <cell r="C1670" t="str">
            <v>2574</v>
          </cell>
          <cell r="D1670" t="str">
            <v>EGUP</v>
          </cell>
          <cell r="E1670" t="str">
            <v>305</v>
          </cell>
          <cell r="F1670" t="str">
            <v>00000</v>
          </cell>
          <cell r="G1670" t="str">
            <v>SO</v>
          </cell>
          <cell r="H1670" t="str">
            <v>Sports Equipment</v>
          </cell>
        </row>
        <row r="1671">
          <cell r="A1671" t="str">
            <v>2715-2051-DEGD-301-00000-SO</v>
          </cell>
          <cell r="B1671" t="str">
            <v>2715</v>
          </cell>
          <cell r="C1671" t="str">
            <v>2051</v>
          </cell>
          <cell r="D1671" t="str">
            <v>DEGD</v>
          </cell>
          <cell r="E1671" t="str">
            <v>301</v>
          </cell>
          <cell r="F1671" t="str">
            <v>00000</v>
          </cell>
          <cell r="G1671" t="str">
            <v>SO</v>
          </cell>
          <cell r="H1671" t="str">
            <v>Transport &amp; Refreshments [Children]</v>
          </cell>
        </row>
        <row r="1672">
          <cell r="A1672" t="str">
            <v>2715-2051-DEGD-302-00000-SO</v>
          </cell>
          <cell r="B1672" t="str">
            <v>2715</v>
          </cell>
          <cell r="C1672" t="str">
            <v>2051</v>
          </cell>
          <cell r="D1672" t="str">
            <v>DEGD</v>
          </cell>
          <cell r="E1672" t="str">
            <v>302</v>
          </cell>
          <cell r="F1672" t="str">
            <v>00000</v>
          </cell>
          <cell r="G1672" t="str">
            <v>SO</v>
          </cell>
          <cell r="H1672" t="str">
            <v>Transport &amp; Refreshments [Children]</v>
          </cell>
        </row>
        <row r="1673">
          <cell r="A1673" t="str">
            <v>2715-2141-DHBP-304-00000-SO</v>
          </cell>
          <cell r="B1673" t="str">
            <v>2715</v>
          </cell>
          <cell r="C1673" t="str">
            <v>2141</v>
          </cell>
          <cell r="D1673" t="str">
            <v>DHBP</v>
          </cell>
          <cell r="E1673" t="str">
            <v>304</v>
          </cell>
          <cell r="F1673" t="str">
            <v>00000</v>
          </cell>
          <cell r="G1673" t="str">
            <v>SO</v>
          </cell>
          <cell r="H1673" t="str">
            <v>Transport &amp; Refreshments [Children]</v>
          </cell>
        </row>
        <row r="1674">
          <cell r="A1674" t="str">
            <v>2715-2375-DEFP-303-00000-SO</v>
          </cell>
          <cell r="B1674" t="str">
            <v>2715</v>
          </cell>
          <cell r="C1674" t="str">
            <v>2375</v>
          </cell>
          <cell r="D1674" t="str">
            <v>DEFP</v>
          </cell>
          <cell r="E1674" t="str">
            <v>303</v>
          </cell>
          <cell r="F1674" t="str">
            <v>00000</v>
          </cell>
          <cell r="G1674" t="str">
            <v>SO</v>
          </cell>
          <cell r="H1674" t="str">
            <v>Transport &amp; Refreshments [Children]</v>
          </cell>
        </row>
        <row r="1675">
          <cell r="A1675" t="str">
            <v>2715-2460-DIIP-301-00000-SO</v>
          </cell>
          <cell r="B1675" t="str">
            <v>2715</v>
          </cell>
          <cell r="C1675" t="str">
            <v>2460</v>
          </cell>
          <cell r="D1675" t="str">
            <v>DIIP</v>
          </cell>
          <cell r="E1675" t="str">
            <v>301</v>
          </cell>
          <cell r="F1675" t="str">
            <v>00000</v>
          </cell>
          <cell r="G1675" t="str">
            <v>SO</v>
          </cell>
          <cell r="H1675" t="str">
            <v>Transport &amp; Refreshments [Children]</v>
          </cell>
        </row>
        <row r="1676">
          <cell r="A1676" t="str">
            <v>2715-2460-DIIP-302-00000-SO</v>
          </cell>
          <cell r="B1676" t="str">
            <v>2715</v>
          </cell>
          <cell r="C1676" t="str">
            <v>2460</v>
          </cell>
          <cell r="D1676" t="str">
            <v>DIIP</v>
          </cell>
          <cell r="E1676" t="str">
            <v>302</v>
          </cell>
          <cell r="F1676" t="str">
            <v>00000</v>
          </cell>
          <cell r="G1676" t="str">
            <v>SO</v>
          </cell>
          <cell r="H1676" t="str">
            <v>Transport &amp; Refreshments [Children]</v>
          </cell>
        </row>
        <row r="1677">
          <cell r="A1677" t="str">
            <v>2715-2574-EGUP-305-00000-SO</v>
          </cell>
          <cell r="B1677" t="str">
            <v>2715</v>
          </cell>
          <cell r="C1677" t="str">
            <v>2574</v>
          </cell>
          <cell r="D1677" t="str">
            <v>EGUP</v>
          </cell>
          <cell r="E1677" t="str">
            <v>305</v>
          </cell>
          <cell r="F1677" t="str">
            <v>00000</v>
          </cell>
          <cell r="G1677" t="str">
            <v>SO</v>
          </cell>
          <cell r="H1677" t="str">
            <v>Transport &amp; Refreshments [Children]</v>
          </cell>
        </row>
        <row r="1678">
          <cell r="A1678" t="str">
            <v>2716-2051-DEGD-301-00000-SO</v>
          </cell>
          <cell r="B1678" t="str">
            <v>2716</v>
          </cell>
          <cell r="C1678" t="str">
            <v>2051</v>
          </cell>
          <cell r="D1678" t="str">
            <v>DEGD</v>
          </cell>
          <cell r="E1678" t="str">
            <v>301</v>
          </cell>
          <cell r="F1678" t="str">
            <v>00000</v>
          </cell>
          <cell r="G1678" t="str">
            <v>SO</v>
          </cell>
          <cell r="H1678" t="str">
            <v>OTP Set up Kits</v>
          </cell>
        </row>
        <row r="1679">
          <cell r="A1679" t="str">
            <v>2716-2051-DEGD-302-00000-SO</v>
          </cell>
          <cell r="B1679" t="str">
            <v>2716</v>
          </cell>
          <cell r="C1679" t="str">
            <v>2051</v>
          </cell>
          <cell r="D1679" t="str">
            <v>DEGD</v>
          </cell>
          <cell r="E1679" t="str">
            <v>302</v>
          </cell>
          <cell r="F1679" t="str">
            <v>00000</v>
          </cell>
          <cell r="G1679" t="str">
            <v>SO</v>
          </cell>
          <cell r="H1679" t="str">
            <v>OTP Set up Kits</v>
          </cell>
        </row>
        <row r="1680">
          <cell r="A1680" t="str">
            <v>2716-2141-DHBP-304-00000-SO</v>
          </cell>
          <cell r="B1680" t="str">
            <v>2716</v>
          </cell>
          <cell r="C1680" t="str">
            <v>2141</v>
          </cell>
          <cell r="D1680" t="str">
            <v>DHBP</v>
          </cell>
          <cell r="E1680" t="str">
            <v>304</v>
          </cell>
          <cell r="F1680" t="str">
            <v>00000</v>
          </cell>
          <cell r="G1680" t="str">
            <v>SO</v>
          </cell>
          <cell r="H1680" t="str">
            <v>OTP Set up Kits</v>
          </cell>
        </row>
        <row r="1681">
          <cell r="A1681" t="str">
            <v>2716-2375-DEFP-303-00000-SO</v>
          </cell>
          <cell r="B1681" t="str">
            <v>2716</v>
          </cell>
          <cell r="C1681" t="str">
            <v>2375</v>
          </cell>
          <cell r="D1681" t="str">
            <v>DEFP</v>
          </cell>
          <cell r="E1681" t="str">
            <v>303</v>
          </cell>
          <cell r="F1681" t="str">
            <v>00000</v>
          </cell>
          <cell r="G1681" t="str">
            <v>SO</v>
          </cell>
          <cell r="H1681" t="str">
            <v>OTP Set up Kits</v>
          </cell>
        </row>
        <row r="1682">
          <cell r="A1682" t="str">
            <v>2716-2460-DIIP-301-00000-SO</v>
          </cell>
          <cell r="B1682" t="str">
            <v>2716</v>
          </cell>
          <cell r="C1682" t="str">
            <v>2460</v>
          </cell>
          <cell r="D1682" t="str">
            <v>DIIP</v>
          </cell>
          <cell r="E1682" t="str">
            <v>301</v>
          </cell>
          <cell r="F1682" t="str">
            <v>00000</v>
          </cell>
          <cell r="G1682" t="str">
            <v>SO</v>
          </cell>
          <cell r="H1682" t="str">
            <v>OTP Set up Kits</v>
          </cell>
        </row>
        <row r="1683">
          <cell r="A1683" t="str">
            <v>2716-2460-DIIP-302-00000-SO</v>
          </cell>
          <cell r="B1683" t="str">
            <v>2716</v>
          </cell>
          <cell r="C1683" t="str">
            <v>2460</v>
          </cell>
          <cell r="D1683" t="str">
            <v>DIIP</v>
          </cell>
          <cell r="E1683" t="str">
            <v>302</v>
          </cell>
          <cell r="F1683" t="str">
            <v>00000</v>
          </cell>
          <cell r="G1683" t="str">
            <v>SO</v>
          </cell>
          <cell r="H1683" t="str">
            <v>OTP Set up Kits</v>
          </cell>
        </row>
        <row r="1684">
          <cell r="A1684" t="str">
            <v>2716-2574-EGUP-305-00000-SO</v>
          </cell>
          <cell r="B1684" t="str">
            <v>2716</v>
          </cell>
          <cell r="C1684" t="str">
            <v>2574</v>
          </cell>
          <cell r="D1684" t="str">
            <v>EGUP</v>
          </cell>
          <cell r="E1684" t="str">
            <v>305</v>
          </cell>
          <cell r="F1684" t="str">
            <v>00000</v>
          </cell>
          <cell r="G1684" t="str">
            <v>SO</v>
          </cell>
          <cell r="H1684" t="str">
            <v>OTP Set up Kits</v>
          </cell>
        </row>
        <row r="1685">
          <cell r="A1685" t="str">
            <v>2717-2051-DEGD-301-00000-SO</v>
          </cell>
          <cell r="B1685" t="str">
            <v>2717</v>
          </cell>
          <cell r="C1685" t="str">
            <v>2051</v>
          </cell>
          <cell r="D1685" t="str">
            <v>DEGD</v>
          </cell>
          <cell r="E1685" t="str">
            <v>301</v>
          </cell>
          <cell r="F1685" t="str">
            <v>00000</v>
          </cell>
          <cell r="G1685" t="str">
            <v>SO</v>
          </cell>
          <cell r="H1685" t="str">
            <v>MUAC Tapes</v>
          </cell>
        </row>
        <row r="1686">
          <cell r="A1686" t="str">
            <v>2717-2051-DEGD-302-00000-SO</v>
          </cell>
          <cell r="B1686" t="str">
            <v>2717</v>
          </cell>
          <cell r="C1686" t="str">
            <v>2051</v>
          </cell>
          <cell r="D1686" t="str">
            <v>DEGD</v>
          </cell>
          <cell r="E1686" t="str">
            <v>302</v>
          </cell>
          <cell r="F1686" t="str">
            <v>00000</v>
          </cell>
          <cell r="G1686" t="str">
            <v>SO</v>
          </cell>
          <cell r="H1686" t="str">
            <v>MUAC Tapes</v>
          </cell>
        </row>
        <row r="1687">
          <cell r="A1687" t="str">
            <v>2717-2141-DHBP-304-00000-SO</v>
          </cell>
          <cell r="B1687" t="str">
            <v>2717</v>
          </cell>
          <cell r="C1687" t="str">
            <v>2141</v>
          </cell>
          <cell r="D1687" t="str">
            <v>DHBP</v>
          </cell>
          <cell r="E1687" t="str">
            <v>304</v>
          </cell>
          <cell r="F1687" t="str">
            <v>00000</v>
          </cell>
          <cell r="G1687" t="str">
            <v>SO</v>
          </cell>
          <cell r="H1687" t="str">
            <v>MUAC Tapes</v>
          </cell>
        </row>
        <row r="1688">
          <cell r="A1688" t="str">
            <v>2717-2375-DEFP-303-00000-SO</v>
          </cell>
          <cell r="B1688" t="str">
            <v>2717</v>
          </cell>
          <cell r="C1688" t="str">
            <v>2375</v>
          </cell>
          <cell r="D1688" t="str">
            <v>DEFP</v>
          </cell>
          <cell r="E1688" t="str">
            <v>303</v>
          </cell>
          <cell r="F1688" t="str">
            <v>00000</v>
          </cell>
          <cell r="G1688" t="str">
            <v>SO</v>
          </cell>
          <cell r="H1688" t="str">
            <v>MUAC Tapes</v>
          </cell>
        </row>
        <row r="1689">
          <cell r="A1689" t="str">
            <v>2717-2460-DIIP-301-00000-SO</v>
          </cell>
          <cell r="B1689" t="str">
            <v>2717</v>
          </cell>
          <cell r="C1689" t="str">
            <v>2460</v>
          </cell>
          <cell r="D1689" t="str">
            <v>DIIP</v>
          </cell>
          <cell r="E1689" t="str">
            <v>301</v>
          </cell>
          <cell r="F1689" t="str">
            <v>00000</v>
          </cell>
          <cell r="G1689" t="str">
            <v>SO</v>
          </cell>
          <cell r="H1689" t="str">
            <v>MUAC Tapes</v>
          </cell>
        </row>
        <row r="1690">
          <cell r="A1690" t="str">
            <v>2717-2460-DIIP-302-00000-SO</v>
          </cell>
          <cell r="B1690" t="str">
            <v>2717</v>
          </cell>
          <cell r="C1690" t="str">
            <v>2460</v>
          </cell>
          <cell r="D1690" t="str">
            <v>DIIP</v>
          </cell>
          <cell r="E1690" t="str">
            <v>302</v>
          </cell>
          <cell r="F1690" t="str">
            <v>00000</v>
          </cell>
          <cell r="G1690" t="str">
            <v>SO</v>
          </cell>
          <cell r="H1690" t="str">
            <v>MUAC Tapes</v>
          </cell>
        </row>
        <row r="1691">
          <cell r="A1691" t="str">
            <v>2717-2574-EGUP-305-00000-SO</v>
          </cell>
          <cell r="B1691" t="str">
            <v>2717</v>
          </cell>
          <cell r="C1691" t="str">
            <v>2574</v>
          </cell>
          <cell r="D1691" t="str">
            <v>EGUP</v>
          </cell>
          <cell r="E1691" t="str">
            <v>305</v>
          </cell>
          <cell r="F1691" t="str">
            <v>00000</v>
          </cell>
          <cell r="G1691" t="str">
            <v>SO</v>
          </cell>
          <cell r="H1691" t="str">
            <v>MUAC Tapes</v>
          </cell>
        </row>
        <row r="1692">
          <cell r="A1692" t="str">
            <v>2718-2051-DEGD-301-00000-SO</v>
          </cell>
          <cell r="B1692" t="str">
            <v>2718</v>
          </cell>
          <cell r="C1692" t="str">
            <v>2051</v>
          </cell>
          <cell r="D1692" t="str">
            <v>DEGD</v>
          </cell>
          <cell r="E1692" t="str">
            <v>301</v>
          </cell>
          <cell r="F1692" t="str">
            <v>00000</v>
          </cell>
          <cell r="G1692" t="str">
            <v>SO</v>
          </cell>
          <cell r="H1692" t="str">
            <v>First Aid Kits</v>
          </cell>
        </row>
        <row r="1693">
          <cell r="A1693" t="str">
            <v>2718-2051-DEGD-302-00000-SO</v>
          </cell>
          <cell r="B1693" t="str">
            <v>2718</v>
          </cell>
          <cell r="C1693" t="str">
            <v>2051</v>
          </cell>
          <cell r="D1693" t="str">
            <v>DEGD</v>
          </cell>
          <cell r="E1693" t="str">
            <v>302</v>
          </cell>
          <cell r="F1693" t="str">
            <v>00000</v>
          </cell>
          <cell r="G1693" t="str">
            <v>SO</v>
          </cell>
          <cell r="H1693" t="str">
            <v>First Aid Kits</v>
          </cell>
        </row>
        <row r="1694">
          <cell r="A1694" t="str">
            <v>2718-2141-DHBP-304-00000-SO</v>
          </cell>
          <cell r="B1694" t="str">
            <v>2718</v>
          </cell>
          <cell r="C1694" t="str">
            <v>2141</v>
          </cell>
          <cell r="D1694" t="str">
            <v>DHBP</v>
          </cell>
          <cell r="E1694" t="str">
            <v>304</v>
          </cell>
          <cell r="F1694" t="str">
            <v>00000</v>
          </cell>
          <cell r="G1694" t="str">
            <v>SO</v>
          </cell>
          <cell r="H1694" t="str">
            <v>First Aid Kits</v>
          </cell>
        </row>
        <row r="1695">
          <cell r="A1695" t="str">
            <v>2718-2375-DEFP-303-00000-SO</v>
          </cell>
          <cell r="B1695" t="str">
            <v>2718</v>
          </cell>
          <cell r="C1695" t="str">
            <v>2375</v>
          </cell>
          <cell r="D1695" t="str">
            <v>DEFP</v>
          </cell>
          <cell r="E1695" t="str">
            <v>303</v>
          </cell>
          <cell r="F1695" t="str">
            <v>00000</v>
          </cell>
          <cell r="G1695" t="str">
            <v>SO</v>
          </cell>
          <cell r="H1695" t="str">
            <v>First Aid Kits</v>
          </cell>
        </row>
        <row r="1696">
          <cell r="A1696" t="str">
            <v>2718-2460-DIIP-301-00000-SO</v>
          </cell>
          <cell r="B1696" t="str">
            <v>2718</v>
          </cell>
          <cell r="C1696" t="str">
            <v>2460</v>
          </cell>
          <cell r="D1696" t="str">
            <v>DIIP</v>
          </cell>
          <cell r="E1696" t="str">
            <v>301</v>
          </cell>
          <cell r="F1696" t="str">
            <v>00000</v>
          </cell>
          <cell r="G1696" t="str">
            <v>SO</v>
          </cell>
          <cell r="H1696" t="str">
            <v>First Aid Kits</v>
          </cell>
        </row>
        <row r="1697">
          <cell r="A1697" t="str">
            <v>2718-2460-DIIP-302-00000-SO</v>
          </cell>
          <cell r="B1697" t="str">
            <v>2718</v>
          </cell>
          <cell r="C1697" t="str">
            <v>2460</v>
          </cell>
          <cell r="D1697" t="str">
            <v>DIIP</v>
          </cell>
          <cell r="E1697" t="str">
            <v>302</v>
          </cell>
          <cell r="F1697" t="str">
            <v>00000</v>
          </cell>
          <cell r="G1697" t="str">
            <v>SO</v>
          </cell>
          <cell r="H1697" t="str">
            <v>First Aid Kits</v>
          </cell>
        </row>
        <row r="1698">
          <cell r="A1698" t="str">
            <v>2718-2574-EGUP-305-00000-SO</v>
          </cell>
          <cell r="B1698" t="str">
            <v>2718</v>
          </cell>
          <cell r="C1698" t="str">
            <v>2574</v>
          </cell>
          <cell r="D1698" t="str">
            <v>EGUP</v>
          </cell>
          <cell r="E1698" t="str">
            <v>305</v>
          </cell>
          <cell r="F1698" t="str">
            <v>00000</v>
          </cell>
          <cell r="G1698" t="str">
            <v>SO</v>
          </cell>
          <cell r="H1698" t="str">
            <v>First Aid Kits</v>
          </cell>
        </row>
        <row r="1699">
          <cell r="A1699" t="str">
            <v>2719-2051-DEGD-301-00000-SO</v>
          </cell>
          <cell r="B1699" t="str">
            <v>2719</v>
          </cell>
          <cell r="C1699" t="str">
            <v>2051</v>
          </cell>
          <cell r="D1699" t="str">
            <v>DEGD</v>
          </cell>
          <cell r="E1699" t="str">
            <v>301</v>
          </cell>
          <cell r="F1699" t="str">
            <v>00000</v>
          </cell>
          <cell r="G1699" t="str">
            <v>SO</v>
          </cell>
          <cell r="H1699" t="str">
            <v>Accomodation &amp; Meals</v>
          </cell>
        </row>
        <row r="1700">
          <cell r="A1700" t="str">
            <v>2719-2051-DEGD-302-00000-SO</v>
          </cell>
          <cell r="B1700" t="str">
            <v>2719</v>
          </cell>
          <cell r="C1700" t="str">
            <v>2051</v>
          </cell>
          <cell r="D1700" t="str">
            <v>DEGD</v>
          </cell>
          <cell r="E1700" t="str">
            <v>302</v>
          </cell>
          <cell r="F1700" t="str">
            <v>00000</v>
          </cell>
          <cell r="G1700" t="str">
            <v>SO</v>
          </cell>
          <cell r="H1700" t="str">
            <v>Accomodation &amp; Meals</v>
          </cell>
        </row>
        <row r="1701">
          <cell r="A1701" t="str">
            <v>2719-2141-DHBP-304-00000-SO</v>
          </cell>
          <cell r="B1701" t="str">
            <v>2719</v>
          </cell>
          <cell r="C1701" t="str">
            <v>2141</v>
          </cell>
          <cell r="D1701" t="str">
            <v>DHBP</v>
          </cell>
          <cell r="E1701" t="str">
            <v>304</v>
          </cell>
          <cell r="F1701" t="str">
            <v>00000</v>
          </cell>
          <cell r="G1701" t="str">
            <v>SO</v>
          </cell>
          <cell r="H1701" t="str">
            <v>Accomodation &amp; Meals</v>
          </cell>
        </row>
        <row r="1702">
          <cell r="A1702" t="str">
            <v>2719-2375-DEFP-303-00000-SO</v>
          </cell>
          <cell r="B1702" t="str">
            <v>2719</v>
          </cell>
          <cell r="C1702" t="str">
            <v>2375</v>
          </cell>
          <cell r="D1702" t="str">
            <v>DEFP</v>
          </cell>
          <cell r="E1702" t="str">
            <v>303</v>
          </cell>
          <cell r="F1702" t="str">
            <v>00000</v>
          </cell>
          <cell r="G1702" t="str">
            <v>SO</v>
          </cell>
          <cell r="H1702" t="str">
            <v>Accomodation &amp; Meals</v>
          </cell>
        </row>
        <row r="1703">
          <cell r="A1703" t="str">
            <v>2719-2460-DIIP-301-00000-SO</v>
          </cell>
          <cell r="B1703" t="str">
            <v>2719</v>
          </cell>
          <cell r="C1703" t="str">
            <v>2460</v>
          </cell>
          <cell r="D1703" t="str">
            <v>DIIP</v>
          </cell>
          <cell r="E1703" t="str">
            <v>301</v>
          </cell>
          <cell r="F1703" t="str">
            <v>00000</v>
          </cell>
          <cell r="G1703" t="str">
            <v>SO</v>
          </cell>
          <cell r="H1703" t="str">
            <v>Accomodation &amp; Meals</v>
          </cell>
        </row>
        <row r="1704">
          <cell r="A1704" t="str">
            <v>2719-2460-DIIP-302-00000-SO</v>
          </cell>
          <cell r="B1704" t="str">
            <v>2719</v>
          </cell>
          <cell r="C1704" t="str">
            <v>2460</v>
          </cell>
          <cell r="D1704" t="str">
            <v>DIIP</v>
          </cell>
          <cell r="E1704" t="str">
            <v>302</v>
          </cell>
          <cell r="F1704" t="str">
            <v>00000</v>
          </cell>
          <cell r="G1704" t="str">
            <v>SO</v>
          </cell>
          <cell r="H1704" t="str">
            <v>Accomodation &amp; Meals</v>
          </cell>
        </row>
        <row r="1705">
          <cell r="A1705" t="str">
            <v>2719-2574-EGUP-305-00000-SO</v>
          </cell>
          <cell r="B1705" t="str">
            <v>2719</v>
          </cell>
          <cell r="C1705" t="str">
            <v>2574</v>
          </cell>
          <cell r="D1705" t="str">
            <v>EGUP</v>
          </cell>
          <cell r="E1705" t="str">
            <v>305</v>
          </cell>
          <cell r="F1705" t="str">
            <v>00000</v>
          </cell>
          <cell r="G1705" t="str">
            <v>SO</v>
          </cell>
          <cell r="H1705" t="str">
            <v>Accomodation &amp; Meals</v>
          </cell>
        </row>
        <row r="1706">
          <cell r="A1706" t="str">
            <v>2720-2460-DIIP-302-00000-SO</v>
          </cell>
          <cell r="B1706" t="str">
            <v>2720</v>
          </cell>
          <cell r="C1706" t="str">
            <v>2460</v>
          </cell>
          <cell r="D1706" t="str">
            <v>DIIP</v>
          </cell>
          <cell r="E1706" t="str">
            <v>302</v>
          </cell>
          <cell r="F1706" t="str">
            <v>00000</v>
          </cell>
          <cell r="G1706" t="str">
            <v>SO</v>
          </cell>
          <cell r="H1706" t="str">
            <v>Training &amp; Encamping (Players)</v>
          </cell>
        </row>
        <row r="1707">
          <cell r="A1707" t="str">
            <v>2721-2375-DEFP-303-00000-SO</v>
          </cell>
          <cell r="B1707" t="str">
            <v>2721</v>
          </cell>
          <cell r="C1707" t="str">
            <v>2375</v>
          </cell>
          <cell r="D1707" t="str">
            <v>DEFP</v>
          </cell>
          <cell r="E1707" t="str">
            <v>303</v>
          </cell>
          <cell r="F1707" t="str">
            <v>00000</v>
          </cell>
          <cell r="G1707" t="str">
            <v>SO</v>
          </cell>
          <cell r="H1707" t="str">
            <v>Peace Tour</v>
          </cell>
        </row>
        <row r="1708">
          <cell r="A1708" t="str">
            <v>2721-2460-DIIP-302-00000-SO</v>
          </cell>
          <cell r="B1708" t="str">
            <v>2721</v>
          </cell>
          <cell r="C1708" t="str">
            <v>2460</v>
          </cell>
          <cell r="D1708" t="str">
            <v>DIIP</v>
          </cell>
          <cell r="E1708" t="str">
            <v>302</v>
          </cell>
          <cell r="F1708" t="str">
            <v>00000</v>
          </cell>
          <cell r="G1708" t="str">
            <v>SO</v>
          </cell>
          <cell r="H1708" t="str">
            <v>Peace Tour</v>
          </cell>
        </row>
        <row r="1709">
          <cell r="A1709" t="str">
            <v>3000-2051-DEGD-301-00000-SO</v>
          </cell>
          <cell r="B1709" t="str">
            <v>3000</v>
          </cell>
          <cell r="C1709" t="str">
            <v>2051</v>
          </cell>
          <cell r="D1709" t="str">
            <v>DEGD</v>
          </cell>
          <cell r="E1709" t="str">
            <v>301</v>
          </cell>
          <cell r="F1709" t="str">
            <v>00000</v>
          </cell>
          <cell r="G1709" t="str">
            <v>SO</v>
          </cell>
          <cell r="H1709" t="str">
            <v>Transportation: Nutrition Supplies</v>
          </cell>
        </row>
        <row r="1710">
          <cell r="A1710" t="str">
            <v>3000-2051-DEGD-302-00000-SO</v>
          </cell>
          <cell r="B1710" t="str">
            <v>3000</v>
          </cell>
          <cell r="C1710" t="str">
            <v>2051</v>
          </cell>
          <cell r="D1710" t="str">
            <v>DEGD</v>
          </cell>
          <cell r="E1710" t="str">
            <v>302</v>
          </cell>
          <cell r="F1710" t="str">
            <v>00000</v>
          </cell>
          <cell r="G1710" t="str">
            <v>SO</v>
          </cell>
          <cell r="H1710" t="str">
            <v>Transportation: Nutrition Supplies</v>
          </cell>
        </row>
        <row r="1711">
          <cell r="A1711" t="str">
            <v>3000-2141-DHBP-304-00000-SO</v>
          </cell>
          <cell r="B1711" t="str">
            <v>3000</v>
          </cell>
          <cell r="C1711" t="str">
            <v>2141</v>
          </cell>
          <cell r="D1711" t="str">
            <v>DHBP</v>
          </cell>
          <cell r="E1711" t="str">
            <v>304</v>
          </cell>
          <cell r="F1711" t="str">
            <v>00000</v>
          </cell>
          <cell r="G1711" t="str">
            <v>SO</v>
          </cell>
          <cell r="H1711" t="str">
            <v>Transportation: Nutrition Supplies</v>
          </cell>
        </row>
        <row r="1712">
          <cell r="A1712" t="str">
            <v>3000-2375-DEFP-303-00000-SO</v>
          </cell>
          <cell r="B1712" t="str">
            <v>3000</v>
          </cell>
          <cell r="C1712" t="str">
            <v>2375</v>
          </cell>
          <cell r="D1712" t="str">
            <v>DEFP</v>
          </cell>
          <cell r="E1712" t="str">
            <v>303</v>
          </cell>
          <cell r="F1712" t="str">
            <v>00000</v>
          </cell>
          <cell r="G1712" t="str">
            <v>SO</v>
          </cell>
          <cell r="H1712" t="str">
            <v>Transportation: Nutrition Supplies</v>
          </cell>
        </row>
        <row r="1713">
          <cell r="A1713" t="str">
            <v>3000-2460-DIIP-301-00000-SO</v>
          </cell>
          <cell r="B1713" t="str">
            <v>3000</v>
          </cell>
          <cell r="C1713" t="str">
            <v>2460</v>
          </cell>
          <cell r="D1713" t="str">
            <v>DIIP</v>
          </cell>
          <cell r="E1713" t="str">
            <v>301</v>
          </cell>
          <cell r="F1713" t="str">
            <v>00000</v>
          </cell>
          <cell r="G1713" t="str">
            <v>SO</v>
          </cell>
          <cell r="H1713" t="str">
            <v>Transportation: Nutrition Supplies</v>
          </cell>
        </row>
        <row r="1714">
          <cell r="A1714" t="str">
            <v>3000-2460-DIIP-302-00000-SO</v>
          </cell>
          <cell r="B1714" t="str">
            <v>3000</v>
          </cell>
          <cell r="C1714" t="str">
            <v>2460</v>
          </cell>
          <cell r="D1714" t="str">
            <v>DIIP</v>
          </cell>
          <cell r="E1714" t="str">
            <v>302</v>
          </cell>
          <cell r="F1714" t="str">
            <v>00000</v>
          </cell>
          <cell r="G1714" t="str">
            <v>SO</v>
          </cell>
          <cell r="H1714" t="str">
            <v>Transportation: Nutrition Supplies</v>
          </cell>
        </row>
        <row r="1715">
          <cell r="A1715" t="str">
            <v>3000-2574-EGUP-305-00000-SO</v>
          </cell>
          <cell r="B1715" t="str">
            <v>3000</v>
          </cell>
          <cell r="C1715" t="str">
            <v>2574</v>
          </cell>
          <cell r="D1715" t="str">
            <v>EGUP</v>
          </cell>
          <cell r="E1715" t="str">
            <v>305</v>
          </cell>
          <cell r="F1715" t="str">
            <v>00000</v>
          </cell>
          <cell r="G1715" t="str">
            <v>SO</v>
          </cell>
          <cell r="H1715" t="str">
            <v>Transportation: Nutrition Supplies</v>
          </cell>
        </row>
        <row r="1716">
          <cell r="A1716" t="str">
            <v>3001-2051-DEGD-301-00000-SO</v>
          </cell>
          <cell r="B1716" t="str">
            <v>3001</v>
          </cell>
          <cell r="C1716" t="str">
            <v>2051</v>
          </cell>
          <cell r="D1716" t="str">
            <v>DEGD</v>
          </cell>
          <cell r="E1716" t="str">
            <v>301</v>
          </cell>
          <cell r="F1716" t="str">
            <v>00000</v>
          </cell>
          <cell r="G1716" t="str">
            <v>SO</v>
          </cell>
          <cell r="H1716" t="str">
            <v>Clearance Charges</v>
          </cell>
        </row>
        <row r="1717">
          <cell r="A1717" t="str">
            <v>3001-2051-DEGD-302-00000-SO</v>
          </cell>
          <cell r="B1717" t="str">
            <v>3001</v>
          </cell>
          <cell r="C1717" t="str">
            <v>2051</v>
          </cell>
          <cell r="D1717" t="str">
            <v>DEGD</v>
          </cell>
          <cell r="E1717" t="str">
            <v>302</v>
          </cell>
          <cell r="F1717" t="str">
            <v>00000</v>
          </cell>
          <cell r="G1717" t="str">
            <v>SO</v>
          </cell>
          <cell r="H1717" t="str">
            <v>Clearance Charges</v>
          </cell>
        </row>
        <row r="1718">
          <cell r="A1718" t="str">
            <v>3001-2141-DHBP-304-00000-SO</v>
          </cell>
          <cell r="B1718" t="str">
            <v>3001</v>
          </cell>
          <cell r="C1718" t="str">
            <v>2141</v>
          </cell>
          <cell r="D1718" t="str">
            <v>DHBP</v>
          </cell>
          <cell r="E1718" t="str">
            <v>304</v>
          </cell>
          <cell r="F1718" t="str">
            <v>00000</v>
          </cell>
          <cell r="G1718" t="str">
            <v>SO</v>
          </cell>
          <cell r="H1718" t="str">
            <v>Clearance Charges</v>
          </cell>
        </row>
        <row r="1719">
          <cell r="A1719" t="str">
            <v>3001-2375-DEFP-303-00000-SO</v>
          </cell>
          <cell r="B1719" t="str">
            <v>3001</v>
          </cell>
          <cell r="C1719" t="str">
            <v>2375</v>
          </cell>
          <cell r="D1719" t="str">
            <v>DEFP</v>
          </cell>
          <cell r="E1719" t="str">
            <v>303</v>
          </cell>
          <cell r="F1719" t="str">
            <v>00000</v>
          </cell>
          <cell r="G1719" t="str">
            <v>SO</v>
          </cell>
          <cell r="H1719" t="str">
            <v>Clearance Charges</v>
          </cell>
        </row>
        <row r="1720">
          <cell r="A1720" t="str">
            <v>3001-2460-DIIP-301-00000-SO</v>
          </cell>
          <cell r="B1720" t="str">
            <v>3001</v>
          </cell>
          <cell r="C1720" t="str">
            <v>2460</v>
          </cell>
          <cell r="D1720" t="str">
            <v>DIIP</v>
          </cell>
          <cell r="E1720" t="str">
            <v>301</v>
          </cell>
          <cell r="F1720" t="str">
            <v>00000</v>
          </cell>
          <cell r="G1720" t="str">
            <v>SO</v>
          </cell>
          <cell r="H1720" t="str">
            <v>Clearance Charges</v>
          </cell>
        </row>
        <row r="1721">
          <cell r="A1721" t="str">
            <v>3001-2460-DIIP-302-00000-SO</v>
          </cell>
          <cell r="B1721" t="str">
            <v>3001</v>
          </cell>
          <cell r="C1721" t="str">
            <v>2460</v>
          </cell>
          <cell r="D1721" t="str">
            <v>DIIP</v>
          </cell>
          <cell r="E1721" t="str">
            <v>302</v>
          </cell>
          <cell r="F1721" t="str">
            <v>00000</v>
          </cell>
          <cell r="G1721" t="str">
            <v>SO</v>
          </cell>
          <cell r="H1721" t="str">
            <v>Clearance Charges</v>
          </cell>
        </row>
        <row r="1722">
          <cell r="A1722" t="str">
            <v>3001-2574-EGUP-305-00000-SO</v>
          </cell>
          <cell r="B1722" t="str">
            <v>3001</v>
          </cell>
          <cell r="C1722" t="str">
            <v>2574</v>
          </cell>
          <cell r="D1722" t="str">
            <v>EGUP</v>
          </cell>
          <cell r="E1722" t="str">
            <v>305</v>
          </cell>
          <cell r="F1722" t="str">
            <v>00000</v>
          </cell>
          <cell r="G1722" t="str">
            <v>SO</v>
          </cell>
          <cell r="H1722" t="str">
            <v>Clearance Charges</v>
          </cell>
        </row>
        <row r="1723">
          <cell r="A1723" t="str">
            <v>3002-2051-DEGD-301-00000-SO</v>
          </cell>
          <cell r="B1723" t="str">
            <v>3002</v>
          </cell>
          <cell r="C1723" t="str">
            <v>2051</v>
          </cell>
          <cell r="D1723" t="str">
            <v>DEGD</v>
          </cell>
          <cell r="E1723" t="str">
            <v>301</v>
          </cell>
          <cell r="F1723" t="str">
            <v>00000</v>
          </cell>
          <cell r="G1723" t="str">
            <v>SO</v>
          </cell>
          <cell r="H1723" t="str">
            <v>Visas &amp; Airport Taxes</v>
          </cell>
        </row>
        <row r="1724">
          <cell r="A1724" t="str">
            <v>3002-2051-DEGD-302-00000-SO</v>
          </cell>
          <cell r="B1724" t="str">
            <v>3002</v>
          </cell>
          <cell r="C1724" t="str">
            <v>2051</v>
          </cell>
          <cell r="D1724" t="str">
            <v>DEGD</v>
          </cell>
          <cell r="E1724" t="str">
            <v>302</v>
          </cell>
          <cell r="F1724" t="str">
            <v>00000</v>
          </cell>
          <cell r="G1724" t="str">
            <v>SO</v>
          </cell>
          <cell r="H1724" t="str">
            <v>Visas &amp; Airport Taxes</v>
          </cell>
        </row>
        <row r="1725">
          <cell r="A1725" t="str">
            <v>3002-2141-DHBP-304-00000-SO</v>
          </cell>
          <cell r="B1725" t="str">
            <v>3002</v>
          </cell>
          <cell r="C1725" t="str">
            <v>2141</v>
          </cell>
          <cell r="D1725" t="str">
            <v>DHBP</v>
          </cell>
          <cell r="E1725" t="str">
            <v>304</v>
          </cell>
          <cell r="F1725" t="str">
            <v>00000</v>
          </cell>
          <cell r="G1725" t="str">
            <v>SO</v>
          </cell>
          <cell r="H1725" t="str">
            <v>Visas &amp; Airport Taxes</v>
          </cell>
        </row>
        <row r="1726">
          <cell r="A1726" t="str">
            <v>3002-2375-DEFP-303-00000-SO</v>
          </cell>
          <cell r="B1726" t="str">
            <v>3002</v>
          </cell>
          <cell r="C1726" t="str">
            <v>2375</v>
          </cell>
          <cell r="D1726" t="str">
            <v>DEFP</v>
          </cell>
          <cell r="E1726" t="str">
            <v>303</v>
          </cell>
          <cell r="F1726" t="str">
            <v>00000</v>
          </cell>
          <cell r="G1726" t="str">
            <v>SO</v>
          </cell>
          <cell r="H1726" t="str">
            <v>Visas &amp; Airport Taxes</v>
          </cell>
        </row>
        <row r="1727">
          <cell r="A1727" t="str">
            <v>3002-2460-DIIP-301-00000-SO</v>
          </cell>
          <cell r="B1727" t="str">
            <v>3002</v>
          </cell>
          <cell r="C1727" t="str">
            <v>2460</v>
          </cell>
          <cell r="D1727" t="str">
            <v>DIIP</v>
          </cell>
          <cell r="E1727" t="str">
            <v>301</v>
          </cell>
          <cell r="F1727" t="str">
            <v>00000</v>
          </cell>
          <cell r="G1727" t="str">
            <v>SO</v>
          </cell>
          <cell r="H1727" t="str">
            <v>Visas &amp; Airport Taxes</v>
          </cell>
        </row>
        <row r="1728">
          <cell r="A1728" t="str">
            <v>3002-2460-DIIP-302-00000-SO</v>
          </cell>
          <cell r="B1728" t="str">
            <v>3002</v>
          </cell>
          <cell r="C1728" t="str">
            <v>2460</v>
          </cell>
          <cell r="D1728" t="str">
            <v>DIIP</v>
          </cell>
          <cell r="E1728" t="str">
            <v>302</v>
          </cell>
          <cell r="F1728" t="str">
            <v>00000</v>
          </cell>
          <cell r="G1728" t="str">
            <v>SO</v>
          </cell>
          <cell r="H1728" t="str">
            <v>Visas &amp; Airport Taxes</v>
          </cell>
        </row>
        <row r="1729">
          <cell r="A1729" t="str">
            <v>3002-2574-EGUP-305-00000-SO</v>
          </cell>
          <cell r="B1729" t="str">
            <v>3002</v>
          </cell>
          <cell r="C1729" t="str">
            <v>2574</v>
          </cell>
          <cell r="D1729" t="str">
            <v>EGUP</v>
          </cell>
          <cell r="E1729" t="str">
            <v>305</v>
          </cell>
          <cell r="F1729" t="str">
            <v>00000</v>
          </cell>
          <cell r="G1729" t="str">
            <v>SO</v>
          </cell>
          <cell r="H1729" t="str">
            <v>Visas &amp; Airport Taxes</v>
          </cell>
        </row>
        <row r="1730">
          <cell r="A1730" t="str">
            <v>3003-2051-DEGD-301-00000-SO</v>
          </cell>
          <cell r="B1730" t="str">
            <v>3003</v>
          </cell>
          <cell r="C1730" t="str">
            <v>2051</v>
          </cell>
          <cell r="D1730" t="str">
            <v>DEGD</v>
          </cell>
          <cell r="E1730" t="str">
            <v>301</v>
          </cell>
          <cell r="F1730" t="str">
            <v>00000</v>
          </cell>
          <cell r="G1730" t="str">
            <v>SO</v>
          </cell>
          <cell r="H1730" t="str">
            <v>Construction of Wells</v>
          </cell>
        </row>
        <row r="1731">
          <cell r="A1731" t="str">
            <v>3003-2051-DEGD-302-00000-SO</v>
          </cell>
          <cell r="B1731" t="str">
            <v>3003</v>
          </cell>
          <cell r="C1731" t="str">
            <v>2051</v>
          </cell>
          <cell r="D1731" t="str">
            <v>DEGD</v>
          </cell>
          <cell r="E1731" t="str">
            <v>302</v>
          </cell>
          <cell r="F1731" t="str">
            <v>00000</v>
          </cell>
          <cell r="G1731" t="str">
            <v>SO</v>
          </cell>
          <cell r="H1731" t="str">
            <v>Construction of Wells</v>
          </cell>
        </row>
        <row r="1732">
          <cell r="A1732" t="str">
            <v>3003-2141-DHBP-304-00000-SO</v>
          </cell>
          <cell r="B1732" t="str">
            <v>3003</v>
          </cell>
          <cell r="C1732" t="str">
            <v>2141</v>
          </cell>
          <cell r="D1732" t="str">
            <v>DHBP</v>
          </cell>
          <cell r="E1732" t="str">
            <v>304</v>
          </cell>
          <cell r="F1732" t="str">
            <v>00000</v>
          </cell>
          <cell r="G1732" t="str">
            <v>SO</v>
          </cell>
          <cell r="H1732" t="str">
            <v>Construction of Wells</v>
          </cell>
        </row>
        <row r="1733">
          <cell r="A1733" t="str">
            <v>3003-2375-DEFP-303-00000-SO</v>
          </cell>
          <cell r="B1733" t="str">
            <v>3003</v>
          </cell>
          <cell r="C1733" t="str">
            <v>2375</v>
          </cell>
          <cell r="D1733" t="str">
            <v>DEFP</v>
          </cell>
          <cell r="E1733" t="str">
            <v>303</v>
          </cell>
          <cell r="F1733" t="str">
            <v>00000</v>
          </cell>
          <cell r="G1733" t="str">
            <v>SO</v>
          </cell>
          <cell r="H1733" t="str">
            <v>Construction of Wells</v>
          </cell>
        </row>
        <row r="1734">
          <cell r="A1734" t="str">
            <v>3003-2460-DIIP-301-00000-SO</v>
          </cell>
          <cell r="B1734" t="str">
            <v>3003</v>
          </cell>
          <cell r="C1734" t="str">
            <v>2460</v>
          </cell>
          <cell r="D1734" t="str">
            <v>DIIP</v>
          </cell>
          <cell r="E1734" t="str">
            <v>301</v>
          </cell>
          <cell r="F1734" t="str">
            <v>00000</v>
          </cell>
          <cell r="G1734" t="str">
            <v>SO</v>
          </cell>
          <cell r="H1734" t="str">
            <v>Construction of Wells</v>
          </cell>
        </row>
        <row r="1735">
          <cell r="A1735" t="str">
            <v>3003-2460-DIIP-302-00000-SO</v>
          </cell>
          <cell r="B1735" t="str">
            <v>3003</v>
          </cell>
          <cell r="C1735" t="str">
            <v>2460</v>
          </cell>
          <cell r="D1735" t="str">
            <v>DIIP</v>
          </cell>
          <cell r="E1735" t="str">
            <v>302</v>
          </cell>
          <cell r="F1735" t="str">
            <v>00000</v>
          </cell>
          <cell r="G1735" t="str">
            <v>SO</v>
          </cell>
          <cell r="H1735" t="str">
            <v>Construction of Wells</v>
          </cell>
        </row>
        <row r="1736">
          <cell r="A1736" t="str">
            <v>3003-2574-EGUP-305-00000-SO</v>
          </cell>
          <cell r="B1736" t="str">
            <v>3003</v>
          </cell>
          <cell r="C1736" t="str">
            <v>2574</v>
          </cell>
          <cell r="D1736" t="str">
            <v>EGUP</v>
          </cell>
          <cell r="E1736" t="str">
            <v>305</v>
          </cell>
          <cell r="F1736" t="str">
            <v>00000</v>
          </cell>
          <cell r="G1736" t="str">
            <v>SO</v>
          </cell>
          <cell r="H1736" t="str">
            <v>Construction of Wells</v>
          </cell>
        </row>
        <row r="1737">
          <cell r="A1737" t="str">
            <v>3004-2051-DEGD-301-00000-SO</v>
          </cell>
          <cell r="B1737" t="str">
            <v>3004</v>
          </cell>
          <cell r="C1737" t="str">
            <v>2051</v>
          </cell>
          <cell r="D1737" t="str">
            <v>DEGD</v>
          </cell>
          <cell r="E1737" t="str">
            <v>301</v>
          </cell>
          <cell r="F1737" t="str">
            <v>00000</v>
          </cell>
          <cell r="G1737" t="str">
            <v>SO</v>
          </cell>
          <cell r="H1737" t="str">
            <v>Well Rehabilitation</v>
          </cell>
        </row>
        <row r="1738">
          <cell r="A1738" t="str">
            <v>3004-2051-DEGD-302-00000-SO</v>
          </cell>
          <cell r="B1738" t="str">
            <v>3004</v>
          </cell>
          <cell r="C1738" t="str">
            <v>2051</v>
          </cell>
          <cell r="D1738" t="str">
            <v>DEGD</v>
          </cell>
          <cell r="E1738" t="str">
            <v>302</v>
          </cell>
          <cell r="F1738" t="str">
            <v>00000</v>
          </cell>
          <cell r="G1738" t="str">
            <v>SO</v>
          </cell>
          <cell r="H1738" t="str">
            <v>Well Rehabilitation</v>
          </cell>
        </row>
        <row r="1739">
          <cell r="A1739" t="str">
            <v>3004-2141-DHBP-304-00000-SO</v>
          </cell>
          <cell r="B1739" t="str">
            <v>3004</v>
          </cell>
          <cell r="C1739" t="str">
            <v>2141</v>
          </cell>
          <cell r="D1739" t="str">
            <v>DHBP</v>
          </cell>
          <cell r="E1739" t="str">
            <v>304</v>
          </cell>
          <cell r="F1739" t="str">
            <v>00000</v>
          </cell>
          <cell r="G1739" t="str">
            <v>SO</v>
          </cell>
          <cell r="H1739" t="str">
            <v>Well Rehabilitation</v>
          </cell>
        </row>
        <row r="1740">
          <cell r="A1740" t="str">
            <v>3004-2375-DEFP-303-00000-SO</v>
          </cell>
          <cell r="B1740" t="str">
            <v>3004</v>
          </cell>
          <cell r="C1740" t="str">
            <v>2375</v>
          </cell>
          <cell r="D1740" t="str">
            <v>DEFP</v>
          </cell>
          <cell r="E1740" t="str">
            <v>303</v>
          </cell>
          <cell r="F1740" t="str">
            <v>00000</v>
          </cell>
          <cell r="G1740" t="str">
            <v>SO</v>
          </cell>
          <cell r="H1740" t="str">
            <v>Well Rehabilitation</v>
          </cell>
        </row>
        <row r="1741">
          <cell r="A1741" t="str">
            <v>3004-2460-DIIP-301-00000-SO</v>
          </cell>
          <cell r="B1741" t="str">
            <v>3004</v>
          </cell>
          <cell r="C1741" t="str">
            <v>2460</v>
          </cell>
          <cell r="D1741" t="str">
            <v>DIIP</v>
          </cell>
          <cell r="E1741" t="str">
            <v>301</v>
          </cell>
          <cell r="F1741" t="str">
            <v>00000</v>
          </cell>
          <cell r="G1741" t="str">
            <v>SO</v>
          </cell>
          <cell r="H1741" t="str">
            <v>Well Rehabilitation</v>
          </cell>
        </row>
        <row r="1742">
          <cell r="A1742" t="str">
            <v>3004-2460-DIIP-302-00000-SO</v>
          </cell>
          <cell r="B1742" t="str">
            <v>3004</v>
          </cell>
          <cell r="C1742" t="str">
            <v>2460</v>
          </cell>
          <cell r="D1742" t="str">
            <v>DIIP</v>
          </cell>
          <cell r="E1742" t="str">
            <v>302</v>
          </cell>
          <cell r="F1742" t="str">
            <v>00000</v>
          </cell>
          <cell r="G1742" t="str">
            <v>SO</v>
          </cell>
          <cell r="H1742" t="str">
            <v>Well Rehabilitation</v>
          </cell>
        </row>
        <row r="1743">
          <cell r="A1743" t="str">
            <v>3004-2574-EGUP-305-00000-SO</v>
          </cell>
          <cell r="B1743" t="str">
            <v>3004</v>
          </cell>
          <cell r="C1743" t="str">
            <v>2574</v>
          </cell>
          <cell r="D1743" t="str">
            <v>EGUP</v>
          </cell>
          <cell r="E1743" t="str">
            <v>305</v>
          </cell>
          <cell r="F1743" t="str">
            <v>00000</v>
          </cell>
          <cell r="G1743" t="str">
            <v>SO</v>
          </cell>
          <cell r="H1743" t="str">
            <v>Well Rehabilitation</v>
          </cell>
        </row>
        <row r="1744">
          <cell r="A1744" t="str">
            <v>3005-2051-DEGD-301-00000-SO</v>
          </cell>
          <cell r="B1744" t="str">
            <v>3005</v>
          </cell>
          <cell r="C1744" t="str">
            <v>2051</v>
          </cell>
          <cell r="D1744" t="str">
            <v>DEGD</v>
          </cell>
          <cell r="E1744" t="str">
            <v>301</v>
          </cell>
          <cell r="F1744" t="str">
            <v>00000</v>
          </cell>
          <cell r="G1744" t="str">
            <v>SO</v>
          </cell>
          <cell r="H1744" t="str">
            <v>Construction of Latrines</v>
          </cell>
        </row>
        <row r="1745">
          <cell r="A1745" t="str">
            <v>3005-2051-DEGD-302-00000-SO</v>
          </cell>
          <cell r="B1745" t="str">
            <v>3005</v>
          </cell>
          <cell r="C1745" t="str">
            <v>2051</v>
          </cell>
          <cell r="D1745" t="str">
            <v>DEGD</v>
          </cell>
          <cell r="E1745" t="str">
            <v>302</v>
          </cell>
          <cell r="F1745" t="str">
            <v>00000</v>
          </cell>
          <cell r="G1745" t="str">
            <v>SO</v>
          </cell>
          <cell r="H1745" t="str">
            <v>Construction of Latrines</v>
          </cell>
        </row>
        <row r="1746">
          <cell r="A1746" t="str">
            <v>3005-2141-DHBP-304-00000-SO</v>
          </cell>
          <cell r="B1746" t="str">
            <v>3005</v>
          </cell>
          <cell r="C1746" t="str">
            <v>2141</v>
          </cell>
          <cell r="D1746" t="str">
            <v>DHBP</v>
          </cell>
          <cell r="E1746" t="str">
            <v>304</v>
          </cell>
          <cell r="F1746" t="str">
            <v>00000</v>
          </cell>
          <cell r="G1746" t="str">
            <v>SO</v>
          </cell>
          <cell r="H1746" t="str">
            <v>Construction of Latrines</v>
          </cell>
        </row>
        <row r="1747">
          <cell r="A1747" t="str">
            <v>3005-2375-DEFP-303-00000-SO</v>
          </cell>
          <cell r="B1747" t="str">
            <v>3005</v>
          </cell>
          <cell r="C1747" t="str">
            <v>2375</v>
          </cell>
          <cell r="D1747" t="str">
            <v>DEFP</v>
          </cell>
          <cell r="E1747" t="str">
            <v>303</v>
          </cell>
          <cell r="F1747" t="str">
            <v>00000</v>
          </cell>
          <cell r="G1747" t="str">
            <v>SO</v>
          </cell>
          <cell r="H1747" t="str">
            <v>Construction of Latrines</v>
          </cell>
        </row>
        <row r="1748">
          <cell r="A1748" t="str">
            <v>3005-2460-DIIP-301-00000-SO</v>
          </cell>
          <cell r="B1748" t="str">
            <v>3005</v>
          </cell>
          <cell r="C1748" t="str">
            <v>2460</v>
          </cell>
          <cell r="D1748" t="str">
            <v>DIIP</v>
          </cell>
          <cell r="E1748" t="str">
            <v>301</v>
          </cell>
          <cell r="F1748" t="str">
            <v>00000</v>
          </cell>
          <cell r="G1748" t="str">
            <v>SO</v>
          </cell>
          <cell r="H1748" t="str">
            <v>Construction of Latrines</v>
          </cell>
        </row>
        <row r="1749">
          <cell r="A1749" t="str">
            <v>3005-2460-DIIP-302-00000-SO</v>
          </cell>
          <cell r="B1749" t="str">
            <v>3005</v>
          </cell>
          <cell r="C1749" t="str">
            <v>2460</v>
          </cell>
          <cell r="D1749" t="str">
            <v>DIIP</v>
          </cell>
          <cell r="E1749" t="str">
            <v>302</v>
          </cell>
          <cell r="F1749" t="str">
            <v>00000</v>
          </cell>
          <cell r="G1749" t="str">
            <v>SO</v>
          </cell>
          <cell r="H1749" t="str">
            <v>Construction of Latrines</v>
          </cell>
        </row>
        <row r="1750">
          <cell r="A1750" t="str">
            <v>3005-2574-EGUP-305-00000-SO</v>
          </cell>
          <cell r="B1750" t="str">
            <v>3005</v>
          </cell>
          <cell r="C1750" t="str">
            <v>2574</v>
          </cell>
          <cell r="D1750" t="str">
            <v>EGUP</v>
          </cell>
          <cell r="E1750" t="str">
            <v>305</v>
          </cell>
          <cell r="F1750" t="str">
            <v>00000</v>
          </cell>
          <cell r="G1750" t="str">
            <v>SO</v>
          </cell>
          <cell r="H1750" t="str">
            <v>Construction of Latrines</v>
          </cell>
        </row>
        <row r="1751">
          <cell r="A1751" t="str">
            <v>3050-2051-DEGD-301-00000-SO</v>
          </cell>
          <cell r="B1751" t="str">
            <v>3050</v>
          </cell>
          <cell r="C1751" t="str">
            <v>2051</v>
          </cell>
          <cell r="D1751" t="str">
            <v>DEGD</v>
          </cell>
          <cell r="E1751" t="str">
            <v>301</v>
          </cell>
          <cell r="F1751" t="str">
            <v>00000</v>
          </cell>
          <cell r="G1751" t="str">
            <v>SO</v>
          </cell>
          <cell r="H1751" t="str">
            <v>Computer [Laptop]</v>
          </cell>
        </row>
        <row r="1752">
          <cell r="A1752" t="str">
            <v>3050-2051-DEGD-302-00000-SO</v>
          </cell>
          <cell r="B1752" t="str">
            <v>3050</v>
          </cell>
          <cell r="C1752" t="str">
            <v>2051</v>
          </cell>
          <cell r="D1752" t="str">
            <v>DEGD</v>
          </cell>
          <cell r="E1752" t="str">
            <v>302</v>
          </cell>
          <cell r="F1752" t="str">
            <v>00000</v>
          </cell>
          <cell r="G1752" t="str">
            <v>SO</v>
          </cell>
          <cell r="H1752" t="str">
            <v>Computer [Laptop]</v>
          </cell>
        </row>
        <row r="1753">
          <cell r="A1753" t="str">
            <v>3050-2141-DHBP-304-00000-SO</v>
          </cell>
          <cell r="B1753" t="str">
            <v>3050</v>
          </cell>
          <cell r="C1753" t="str">
            <v>2141</v>
          </cell>
          <cell r="D1753" t="str">
            <v>DHBP</v>
          </cell>
          <cell r="E1753" t="str">
            <v>304</v>
          </cell>
          <cell r="F1753" t="str">
            <v>00000</v>
          </cell>
          <cell r="G1753" t="str">
            <v>SO</v>
          </cell>
          <cell r="H1753" t="str">
            <v>Computer [Laptop]</v>
          </cell>
        </row>
        <row r="1754">
          <cell r="A1754" t="str">
            <v>3050-2375-DEFP-303-00000-SO</v>
          </cell>
          <cell r="B1754" t="str">
            <v>3050</v>
          </cell>
          <cell r="C1754" t="str">
            <v>2375</v>
          </cell>
          <cell r="D1754" t="str">
            <v>DEFP</v>
          </cell>
          <cell r="E1754" t="str">
            <v>303</v>
          </cell>
          <cell r="F1754" t="str">
            <v>00000</v>
          </cell>
          <cell r="G1754" t="str">
            <v>SO</v>
          </cell>
          <cell r="H1754" t="str">
            <v>Computer [Laptop]</v>
          </cell>
        </row>
        <row r="1755">
          <cell r="A1755" t="str">
            <v>3050-2460-DIIP-301-00000-SO</v>
          </cell>
          <cell r="B1755" t="str">
            <v>3050</v>
          </cell>
          <cell r="C1755" t="str">
            <v>2460</v>
          </cell>
          <cell r="D1755" t="str">
            <v>DIIP</v>
          </cell>
          <cell r="E1755" t="str">
            <v>301</v>
          </cell>
          <cell r="F1755" t="str">
            <v>00000</v>
          </cell>
          <cell r="G1755" t="str">
            <v>SO</v>
          </cell>
          <cell r="H1755" t="str">
            <v>Computer [Laptop]</v>
          </cell>
        </row>
        <row r="1756">
          <cell r="A1756" t="str">
            <v>3050-2460-DIIP-302-00000-SO</v>
          </cell>
          <cell r="B1756" t="str">
            <v>3050</v>
          </cell>
          <cell r="C1756" t="str">
            <v>2460</v>
          </cell>
          <cell r="D1756" t="str">
            <v>DIIP</v>
          </cell>
          <cell r="E1756" t="str">
            <v>302</v>
          </cell>
          <cell r="F1756" t="str">
            <v>00000</v>
          </cell>
          <cell r="G1756" t="str">
            <v>SO</v>
          </cell>
          <cell r="H1756" t="str">
            <v>Computer [Laptop]</v>
          </cell>
        </row>
        <row r="1757">
          <cell r="A1757" t="str">
            <v>3050-2574-EGUP-305-00000-SO</v>
          </cell>
          <cell r="B1757" t="str">
            <v>3050</v>
          </cell>
          <cell r="C1757" t="str">
            <v>2574</v>
          </cell>
          <cell r="D1757" t="str">
            <v>EGUP</v>
          </cell>
          <cell r="E1757" t="str">
            <v>305</v>
          </cell>
          <cell r="F1757" t="str">
            <v>00000</v>
          </cell>
          <cell r="G1757" t="str">
            <v>SO</v>
          </cell>
          <cell r="H1757" t="str">
            <v>Computer [Laptop]</v>
          </cell>
        </row>
        <row r="1758">
          <cell r="A1758" t="str">
            <v>3051-2375-DEFP-303-00000-SO</v>
          </cell>
          <cell r="B1758" t="str">
            <v>3051</v>
          </cell>
          <cell r="C1758" t="str">
            <v>2375</v>
          </cell>
          <cell r="D1758" t="str">
            <v>DEFP</v>
          </cell>
          <cell r="E1758" t="str">
            <v>303</v>
          </cell>
          <cell r="F1758" t="str">
            <v>00000</v>
          </cell>
          <cell r="G1758" t="str">
            <v>SO</v>
          </cell>
          <cell r="H1758" t="str">
            <v>Vehicle Purchase</v>
          </cell>
        </row>
        <row r="1759">
          <cell r="A1759" t="str">
            <v>3051-2460-DIIP-302-00000-SO</v>
          </cell>
          <cell r="B1759" t="str">
            <v>3051</v>
          </cell>
          <cell r="C1759" t="str">
            <v>2460</v>
          </cell>
          <cell r="D1759" t="str">
            <v>DIIP</v>
          </cell>
          <cell r="E1759" t="str">
            <v>302</v>
          </cell>
          <cell r="F1759" t="str">
            <v>00000</v>
          </cell>
          <cell r="G1759" t="str">
            <v>SO</v>
          </cell>
          <cell r="H1759" t="str">
            <v>Vehicle Purchase</v>
          </cell>
        </row>
        <row r="1760">
          <cell r="A1760" t="str">
            <v>3100-2051-DEGD-301-00000-SO</v>
          </cell>
          <cell r="B1760" t="str">
            <v>3100</v>
          </cell>
          <cell r="C1760" t="str">
            <v>2051</v>
          </cell>
          <cell r="D1760" t="str">
            <v>DEGD</v>
          </cell>
          <cell r="E1760" t="str">
            <v>301</v>
          </cell>
          <cell r="F1760" t="str">
            <v>00000</v>
          </cell>
          <cell r="G1760" t="str">
            <v>SO</v>
          </cell>
          <cell r="H1760" t="str">
            <v>Driver</v>
          </cell>
        </row>
        <row r="1761">
          <cell r="A1761" t="str">
            <v>3100-2051-DEGD-302-00000-SO</v>
          </cell>
          <cell r="B1761" t="str">
            <v>3100</v>
          </cell>
          <cell r="C1761" t="str">
            <v>2051</v>
          </cell>
          <cell r="D1761" t="str">
            <v>DEGD</v>
          </cell>
          <cell r="E1761" t="str">
            <v>302</v>
          </cell>
          <cell r="F1761" t="str">
            <v>00000</v>
          </cell>
          <cell r="G1761" t="str">
            <v>SO</v>
          </cell>
          <cell r="H1761" t="str">
            <v>Driver</v>
          </cell>
        </row>
        <row r="1762">
          <cell r="A1762" t="str">
            <v>3100-2141-DHBP-304-00000-SO</v>
          </cell>
          <cell r="B1762" t="str">
            <v>3100</v>
          </cell>
          <cell r="C1762" t="str">
            <v>2141</v>
          </cell>
          <cell r="D1762" t="str">
            <v>DHBP</v>
          </cell>
          <cell r="E1762" t="str">
            <v>304</v>
          </cell>
          <cell r="F1762" t="str">
            <v>00000</v>
          </cell>
          <cell r="G1762" t="str">
            <v>SO</v>
          </cell>
          <cell r="H1762" t="str">
            <v>Driver</v>
          </cell>
        </row>
        <row r="1763">
          <cell r="A1763" t="str">
            <v>3100-2375-DEFP-303-00000-SO</v>
          </cell>
          <cell r="B1763" t="str">
            <v>3100</v>
          </cell>
          <cell r="C1763" t="str">
            <v>2375</v>
          </cell>
          <cell r="D1763" t="str">
            <v>DEFP</v>
          </cell>
          <cell r="E1763" t="str">
            <v>303</v>
          </cell>
          <cell r="F1763" t="str">
            <v>00000</v>
          </cell>
          <cell r="G1763" t="str">
            <v>SO</v>
          </cell>
          <cell r="H1763" t="str">
            <v>Driver</v>
          </cell>
        </row>
        <row r="1764">
          <cell r="A1764" t="str">
            <v>3100-2460-DIIP-301-00000-SO</v>
          </cell>
          <cell r="B1764" t="str">
            <v>3100</v>
          </cell>
          <cell r="C1764" t="str">
            <v>2460</v>
          </cell>
          <cell r="D1764" t="str">
            <v>DIIP</v>
          </cell>
          <cell r="E1764" t="str">
            <v>301</v>
          </cell>
          <cell r="F1764" t="str">
            <v>00000</v>
          </cell>
          <cell r="G1764" t="str">
            <v>SO</v>
          </cell>
          <cell r="H1764" t="str">
            <v>Driver</v>
          </cell>
        </row>
        <row r="1765">
          <cell r="A1765" t="str">
            <v>3100-2460-DIIP-302-00000-SO</v>
          </cell>
          <cell r="B1765" t="str">
            <v>3100</v>
          </cell>
          <cell r="C1765" t="str">
            <v>2460</v>
          </cell>
          <cell r="D1765" t="str">
            <v>DIIP</v>
          </cell>
          <cell r="E1765" t="str">
            <v>302</v>
          </cell>
          <cell r="F1765" t="str">
            <v>00000</v>
          </cell>
          <cell r="G1765" t="str">
            <v>SO</v>
          </cell>
          <cell r="H1765" t="str">
            <v>Driver</v>
          </cell>
        </row>
        <row r="1766">
          <cell r="A1766" t="str">
            <v>3100-2574-EGUP-305-00000-SO</v>
          </cell>
          <cell r="B1766" t="str">
            <v>3100</v>
          </cell>
          <cell r="C1766" t="str">
            <v>2574</v>
          </cell>
          <cell r="D1766" t="str">
            <v>EGUP</v>
          </cell>
          <cell r="E1766" t="str">
            <v>305</v>
          </cell>
          <cell r="F1766" t="str">
            <v>00000</v>
          </cell>
          <cell r="G1766" t="str">
            <v>SO</v>
          </cell>
          <cell r="H1766" t="str">
            <v>Driver</v>
          </cell>
        </row>
        <row r="1767">
          <cell r="A1767" t="str">
            <v>3101-2051-DEGD-301-00000-SO</v>
          </cell>
          <cell r="B1767" t="str">
            <v>3101</v>
          </cell>
          <cell r="C1767" t="str">
            <v>2051</v>
          </cell>
          <cell r="D1767" t="str">
            <v>DEGD</v>
          </cell>
          <cell r="E1767" t="str">
            <v>301</v>
          </cell>
          <cell r="F1767" t="str">
            <v>00000</v>
          </cell>
          <cell r="G1767" t="str">
            <v>SO</v>
          </cell>
          <cell r="H1767" t="str">
            <v>Vehicle Hire</v>
          </cell>
        </row>
        <row r="1768">
          <cell r="A1768" t="str">
            <v>3101-2051-DEGD-302-00000-SO</v>
          </cell>
          <cell r="B1768" t="str">
            <v>3101</v>
          </cell>
          <cell r="C1768" t="str">
            <v>2051</v>
          </cell>
          <cell r="D1768" t="str">
            <v>DEGD</v>
          </cell>
          <cell r="E1768" t="str">
            <v>302</v>
          </cell>
          <cell r="F1768" t="str">
            <v>00000</v>
          </cell>
          <cell r="G1768" t="str">
            <v>SO</v>
          </cell>
          <cell r="H1768" t="str">
            <v>Vehicle Hire</v>
          </cell>
        </row>
        <row r="1769">
          <cell r="A1769" t="str">
            <v>3101-2141-DHBP-304-00000-SO</v>
          </cell>
          <cell r="B1769" t="str">
            <v>3101</v>
          </cell>
          <cell r="C1769" t="str">
            <v>2141</v>
          </cell>
          <cell r="D1769" t="str">
            <v>DHBP</v>
          </cell>
          <cell r="E1769" t="str">
            <v>304</v>
          </cell>
          <cell r="F1769" t="str">
            <v>00000</v>
          </cell>
          <cell r="G1769" t="str">
            <v>SO</v>
          </cell>
          <cell r="H1769" t="str">
            <v>Vehicle Hire</v>
          </cell>
        </row>
        <row r="1770">
          <cell r="A1770" t="str">
            <v>3101-2375-DEFP-303-00000-SO</v>
          </cell>
          <cell r="B1770" t="str">
            <v>3101</v>
          </cell>
          <cell r="C1770" t="str">
            <v>2375</v>
          </cell>
          <cell r="D1770" t="str">
            <v>DEFP</v>
          </cell>
          <cell r="E1770" t="str">
            <v>303</v>
          </cell>
          <cell r="F1770" t="str">
            <v>00000</v>
          </cell>
          <cell r="G1770" t="str">
            <v>SO</v>
          </cell>
          <cell r="H1770" t="str">
            <v>Vehicle Hire</v>
          </cell>
        </row>
        <row r="1771">
          <cell r="A1771" t="str">
            <v>3101-2460-DIIP-301-00000-SO</v>
          </cell>
          <cell r="B1771" t="str">
            <v>3101</v>
          </cell>
          <cell r="C1771" t="str">
            <v>2460</v>
          </cell>
          <cell r="D1771" t="str">
            <v>DIIP</v>
          </cell>
          <cell r="E1771" t="str">
            <v>301</v>
          </cell>
          <cell r="F1771" t="str">
            <v>00000</v>
          </cell>
          <cell r="G1771" t="str">
            <v>SO</v>
          </cell>
          <cell r="H1771" t="str">
            <v>Vehicle Hire</v>
          </cell>
        </row>
        <row r="1772">
          <cell r="A1772" t="str">
            <v>3101-2460-DIIP-302-00000-SO</v>
          </cell>
          <cell r="B1772" t="str">
            <v>3101</v>
          </cell>
          <cell r="C1772" t="str">
            <v>2460</v>
          </cell>
          <cell r="D1772" t="str">
            <v>DIIP</v>
          </cell>
          <cell r="E1772" t="str">
            <v>302</v>
          </cell>
          <cell r="F1772" t="str">
            <v>00000</v>
          </cell>
          <cell r="G1772" t="str">
            <v>SO</v>
          </cell>
          <cell r="H1772" t="str">
            <v>Vehicle Hire</v>
          </cell>
        </row>
        <row r="1773">
          <cell r="A1773" t="str">
            <v>3101-2574-EGUP-305-00000-SO</v>
          </cell>
          <cell r="B1773" t="str">
            <v>3101</v>
          </cell>
          <cell r="C1773" t="str">
            <v>2574</v>
          </cell>
          <cell r="D1773" t="str">
            <v>EGUP</v>
          </cell>
          <cell r="E1773" t="str">
            <v>305</v>
          </cell>
          <cell r="F1773" t="str">
            <v>00000</v>
          </cell>
          <cell r="G1773" t="str">
            <v>SO</v>
          </cell>
          <cell r="H1773" t="str">
            <v>Vehicle Hire</v>
          </cell>
        </row>
        <row r="1774">
          <cell r="A1774" t="str">
            <v>3102-2051-DEGD-301-00000-SO</v>
          </cell>
          <cell r="B1774" t="str">
            <v>3102</v>
          </cell>
          <cell r="C1774" t="str">
            <v>2051</v>
          </cell>
          <cell r="D1774" t="str">
            <v>DEGD</v>
          </cell>
          <cell r="E1774" t="str">
            <v>301</v>
          </cell>
          <cell r="F1774" t="str">
            <v>00000</v>
          </cell>
          <cell r="G1774" t="str">
            <v>SO</v>
          </cell>
          <cell r="H1774" t="str">
            <v>Vehicle Fuel &amp; Oil</v>
          </cell>
        </row>
        <row r="1775">
          <cell r="A1775" t="str">
            <v>3102-2051-DEGD-302-00000-SO</v>
          </cell>
          <cell r="B1775" t="str">
            <v>3102</v>
          </cell>
          <cell r="C1775" t="str">
            <v>2051</v>
          </cell>
          <cell r="D1775" t="str">
            <v>DEGD</v>
          </cell>
          <cell r="E1775" t="str">
            <v>302</v>
          </cell>
          <cell r="F1775" t="str">
            <v>00000</v>
          </cell>
          <cell r="G1775" t="str">
            <v>SO</v>
          </cell>
          <cell r="H1775" t="str">
            <v>Vehicle Fuel &amp; Oil</v>
          </cell>
        </row>
        <row r="1776">
          <cell r="A1776" t="str">
            <v>3102-2141-DHBP-304-00000-SO</v>
          </cell>
          <cell r="B1776" t="str">
            <v>3102</v>
          </cell>
          <cell r="C1776" t="str">
            <v>2141</v>
          </cell>
          <cell r="D1776" t="str">
            <v>DHBP</v>
          </cell>
          <cell r="E1776" t="str">
            <v>304</v>
          </cell>
          <cell r="F1776" t="str">
            <v>00000</v>
          </cell>
          <cell r="G1776" t="str">
            <v>SO</v>
          </cell>
          <cell r="H1776" t="str">
            <v>Vehicle Fuel &amp; Oil</v>
          </cell>
        </row>
        <row r="1777">
          <cell r="A1777" t="str">
            <v>3102-2375-DEFP-303-00000-SO</v>
          </cell>
          <cell r="B1777" t="str">
            <v>3102</v>
          </cell>
          <cell r="C1777" t="str">
            <v>2375</v>
          </cell>
          <cell r="D1777" t="str">
            <v>DEFP</v>
          </cell>
          <cell r="E1777" t="str">
            <v>303</v>
          </cell>
          <cell r="F1777" t="str">
            <v>00000</v>
          </cell>
          <cell r="G1777" t="str">
            <v>SO</v>
          </cell>
          <cell r="H1777" t="str">
            <v>Vehicle Fuel &amp; Oil</v>
          </cell>
        </row>
        <row r="1778">
          <cell r="A1778" t="str">
            <v>3102-2460-DIIP-301-00000-SO</v>
          </cell>
          <cell r="B1778" t="str">
            <v>3102</v>
          </cell>
          <cell r="C1778" t="str">
            <v>2460</v>
          </cell>
          <cell r="D1778" t="str">
            <v>DIIP</v>
          </cell>
          <cell r="E1778" t="str">
            <v>301</v>
          </cell>
          <cell r="F1778" t="str">
            <v>00000</v>
          </cell>
          <cell r="G1778" t="str">
            <v>SO</v>
          </cell>
          <cell r="H1778" t="str">
            <v>Vehicle Fuel &amp; Oil</v>
          </cell>
        </row>
        <row r="1779">
          <cell r="A1779" t="str">
            <v>3102-2460-DIIP-302-00000-SO</v>
          </cell>
          <cell r="B1779" t="str">
            <v>3102</v>
          </cell>
          <cell r="C1779" t="str">
            <v>2460</v>
          </cell>
          <cell r="D1779" t="str">
            <v>DIIP</v>
          </cell>
          <cell r="E1779" t="str">
            <v>302</v>
          </cell>
          <cell r="F1779" t="str">
            <v>00000</v>
          </cell>
          <cell r="G1779" t="str">
            <v>SO</v>
          </cell>
          <cell r="H1779" t="str">
            <v>Vehicle Fuel &amp; Oil</v>
          </cell>
        </row>
        <row r="1780">
          <cell r="A1780" t="str">
            <v>3102-2574-EGUP-305-00000-SO</v>
          </cell>
          <cell r="B1780" t="str">
            <v>3102</v>
          </cell>
          <cell r="C1780" t="str">
            <v>2574</v>
          </cell>
          <cell r="D1780" t="str">
            <v>EGUP</v>
          </cell>
          <cell r="E1780" t="str">
            <v>305</v>
          </cell>
          <cell r="F1780" t="str">
            <v>00000</v>
          </cell>
          <cell r="G1780" t="str">
            <v>SO</v>
          </cell>
          <cell r="H1780" t="str">
            <v>Vehicle Fuel &amp; Oil</v>
          </cell>
        </row>
        <row r="1781">
          <cell r="A1781" t="str">
            <v>3103-2051-DEGD-301-00000-SO</v>
          </cell>
          <cell r="B1781" t="str">
            <v>3103</v>
          </cell>
          <cell r="C1781" t="str">
            <v>2051</v>
          </cell>
          <cell r="D1781" t="str">
            <v>DEGD</v>
          </cell>
          <cell r="E1781" t="str">
            <v>301</v>
          </cell>
          <cell r="F1781" t="str">
            <v>00000</v>
          </cell>
          <cell r="G1781" t="str">
            <v>SO</v>
          </cell>
          <cell r="H1781" t="str">
            <v>Vehicle Maintenance</v>
          </cell>
        </row>
        <row r="1782">
          <cell r="A1782" t="str">
            <v>3103-2051-DEGD-302-00000-SO</v>
          </cell>
          <cell r="B1782" t="str">
            <v>3103</v>
          </cell>
          <cell r="C1782" t="str">
            <v>2051</v>
          </cell>
          <cell r="D1782" t="str">
            <v>DEGD</v>
          </cell>
          <cell r="E1782" t="str">
            <v>302</v>
          </cell>
          <cell r="F1782" t="str">
            <v>00000</v>
          </cell>
          <cell r="G1782" t="str">
            <v>SO</v>
          </cell>
          <cell r="H1782" t="str">
            <v>Vehicle Maintenance</v>
          </cell>
        </row>
        <row r="1783">
          <cell r="A1783" t="str">
            <v>3103-2141-DHBP-304-00000-SO</v>
          </cell>
          <cell r="B1783" t="str">
            <v>3103</v>
          </cell>
          <cell r="C1783" t="str">
            <v>2141</v>
          </cell>
          <cell r="D1783" t="str">
            <v>DHBP</v>
          </cell>
          <cell r="E1783" t="str">
            <v>304</v>
          </cell>
          <cell r="F1783" t="str">
            <v>00000</v>
          </cell>
          <cell r="G1783" t="str">
            <v>SO</v>
          </cell>
          <cell r="H1783" t="str">
            <v>Vehicle Maintenance</v>
          </cell>
        </row>
        <row r="1784">
          <cell r="A1784" t="str">
            <v>3103-2375-DEFP-303-00000-SO</v>
          </cell>
          <cell r="B1784" t="str">
            <v>3103</v>
          </cell>
          <cell r="C1784" t="str">
            <v>2375</v>
          </cell>
          <cell r="D1784" t="str">
            <v>DEFP</v>
          </cell>
          <cell r="E1784" t="str">
            <v>303</v>
          </cell>
          <cell r="F1784" t="str">
            <v>00000</v>
          </cell>
          <cell r="G1784" t="str">
            <v>SO</v>
          </cell>
          <cell r="H1784" t="str">
            <v>Vehicle Maintenance</v>
          </cell>
        </row>
        <row r="1785">
          <cell r="A1785" t="str">
            <v>3103-2460-DIIP-301-00000-SO</v>
          </cell>
          <cell r="B1785" t="str">
            <v>3103</v>
          </cell>
          <cell r="C1785" t="str">
            <v>2460</v>
          </cell>
          <cell r="D1785" t="str">
            <v>DIIP</v>
          </cell>
          <cell r="E1785" t="str">
            <v>301</v>
          </cell>
          <cell r="F1785" t="str">
            <v>00000</v>
          </cell>
          <cell r="G1785" t="str">
            <v>SO</v>
          </cell>
          <cell r="H1785" t="str">
            <v>Vehicle Maintenance</v>
          </cell>
        </row>
        <row r="1786">
          <cell r="A1786" t="str">
            <v>3103-2460-DIIP-302-00000-SO</v>
          </cell>
          <cell r="B1786" t="str">
            <v>3103</v>
          </cell>
          <cell r="C1786" t="str">
            <v>2460</v>
          </cell>
          <cell r="D1786" t="str">
            <v>DIIP</v>
          </cell>
          <cell r="E1786" t="str">
            <v>302</v>
          </cell>
          <cell r="F1786" t="str">
            <v>00000</v>
          </cell>
          <cell r="G1786" t="str">
            <v>SO</v>
          </cell>
          <cell r="H1786" t="str">
            <v>Vehicle Maintenance</v>
          </cell>
        </row>
        <row r="1787">
          <cell r="A1787" t="str">
            <v>3103-2574-EGUP-305-00000-SO</v>
          </cell>
          <cell r="B1787" t="str">
            <v>3103</v>
          </cell>
          <cell r="C1787" t="str">
            <v>2574</v>
          </cell>
          <cell r="D1787" t="str">
            <v>EGUP</v>
          </cell>
          <cell r="E1787" t="str">
            <v>305</v>
          </cell>
          <cell r="F1787" t="str">
            <v>00000</v>
          </cell>
          <cell r="G1787" t="str">
            <v>SO</v>
          </cell>
          <cell r="H1787" t="str">
            <v>Vehicle Maintenance</v>
          </cell>
        </row>
        <row r="1788">
          <cell r="A1788" t="str">
            <v>3150-2051-DEGD-301-00000-SO</v>
          </cell>
          <cell r="B1788" t="str">
            <v>3150</v>
          </cell>
          <cell r="C1788" t="str">
            <v>2051</v>
          </cell>
          <cell r="D1788" t="str">
            <v>DEGD</v>
          </cell>
          <cell r="E1788" t="str">
            <v>301</v>
          </cell>
          <cell r="F1788" t="str">
            <v>00000</v>
          </cell>
          <cell r="G1788" t="str">
            <v>SO</v>
          </cell>
          <cell r="H1788" t="str">
            <v>Office Rent</v>
          </cell>
        </row>
        <row r="1789">
          <cell r="A1789" t="str">
            <v>3150-2051-DEGD-302-00000-SO</v>
          </cell>
          <cell r="B1789" t="str">
            <v>3150</v>
          </cell>
          <cell r="C1789" t="str">
            <v>2051</v>
          </cell>
          <cell r="D1789" t="str">
            <v>DEGD</v>
          </cell>
          <cell r="E1789" t="str">
            <v>302</v>
          </cell>
          <cell r="F1789" t="str">
            <v>00000</v>
          </cell>
          <cell r="G1789" t="str">
            <v>SO</v>
          </cell>
          <cell r="H1789" t="str">
            <v>Office Rent</v>
          </cell>
        </row>
        <row r="1790">
          <cell r="A1790" t="str">
            <v>3150-2141-DHBP-304-00000-SO</v>
          </cell>
          <cell r="B1790" t="str">
            <v>3150</v>
          </cell>
          <cell r="C1790" t="str">
            <v>2141</v>
          </cell>
          <cell r="D1790" t="str">
            <v>DHBP</v>
          </cell>
          <cell r="E1790" t="str">
            <v>304</v>
          </cell>
          <cell r="F1790" t="str">
            <v>00000</v>
          </cell>
          <cell r="G1790" t="str">
            <v>SO</v>
          </cell>
          <cell r="H1790" t="str">
            <v>Office Rent</v>
          </cell>
        </row>
        <row r="1791">
          <cell r="A1791" t="str">
            <v>3150-2375-DEFP-303-00000-SO</v>
          </cell>
          <cell r="B1791" t="str">
            <v>3150</v>
          </cell>
          <cell r="C1791" t="str">
            <v>2375</v>
          </cell>
          <cell r="D1791" t="str">
            <v>DEFP</v>
          </cell>
          <cell r="E1791" t="str">
            <v>303</v>
          </cell>
          <cell r="F1791" t="str">
            <v>00000</v>
          </cell>
          <cell r="G1791" t="str">
            <v>SO</v>
          </cell>
          <cell r="H1791" t="str">
            <v>Office Rent</v>
          </cell>
        </row>
        <row r="1792">
          <cell r="A1792" t="str">
            <v>3150-2460-DIIP-301-00000-SO</v>
          </cell>
          <cell r="B1792" t="str">
            <v>3150</v>
          </cell>
          <cell r="C1792" t="str">
            <v>2460</v>
          </cell>
          <cell r="D1792" t="str">
            <v>DIIP</v>
          </cell>
          <cell r="E1792" t="str">
            <v>301</v>
          </cell>
          <cell r="F1792" t="str">
            <v>00000</v>
          </cell>
          <cell r="G1792" t="str">
            <v>SO</v>
          </cell>
          <cell r="H1792" t="str">
            <v>Office Rent</v>
          </cell>
        </row>
        <row r="1793">
          <cell r="A1793" t="str">
            <v>3150-2460-DIIP-302-00000-SO</v>
          </cell>
          <cell r="B1793" t="str">
            <v>3150</v>
          </cell>
          <cell r="C1793" t="str">
            <v>2460</v>
          </cell>
          <cell r="D1793" t="str">
            <v>DIIP</v>
          </cell>
          <cell r="E1793" t="str">
            <v>302</v>
          </cell>
          <cell r="F1793" t="str">
            <v>00000</v>
          </cell>
          <cell r="G1793" t="str">
            <v>SO</v>
          </cell>
          <cell r="H1793" t="str">
            <v>Office Rent</v>
          </cell>
        </row>
        <row r="1794">
          <cell r="A1794" t="str">
            <v>3150-2574-EGUP-305-00000-SO</v>
          </cell>
          <cell r="B1794" t="str">
            <v>3150</v>
          </cell>
          <cell r="C1794" t="str">
            <v>2574</v>
          </cell>
          <cell r="D1794" t="str">
            <v>EGUP</v>
          </cell>
          <cell r="E1794" t="str">
            <v>305</v>
          </cell>
          <cell r="F1794" t="str">
            <v>00000</v>
          </cell>
          <cell r="G1794" t="str">
            <v>SO</v>
          </cell>
          <cell r="H1794" t="str">
            <v>Office Rent</v>
          </cell>
        </row>
        <row r="1795">
          <cell r="A1795" t="str">
            <v>3151-2051-DEGD-301-00000-SO</v>
          </cell>
          <cell r="B1795" t="str">
            <v>3151</v>
          </cell>
          <cell r="C1795" t="str">
            <v>2051</v>
          </cell>
          <cell r="D1795" t="str">
            <v>DEGD</v>
          </cell>
          <cell r="E1795" t="str">
            <v>301</v>
          </cell>
          <cell r="F1795" t="str">
            <v>00000</v>
          </cell>
          <cell r="G1795" t="str">
            <v>SO</v>
          </cell>
          <cell r="H1795" t="str">
            <v>Furniture &amp; Office Equipment</v>
          </cell>
        </row>
        <row r="1796">
          <cell r="A1796" t="str">
            <v>3151-2051-DEGD-302-00000-SO</v>
          </cell>
          <cell r="B1796" t="str">
            <v>3151</v>
          </cell>
          <cell r="C1796" t="str">
            <v>2051</v>
          </cell>
          <cell r="D1796" t="str">
            <v>DEGD</v>
          </cell>
          <cell r="E1796" t="str">
            <v>302</v>
          </cell>
          <cell r="F1796" t="str">
            <v>00000</v>
          </cell>
          <cell r="G1796" t="str">
            <v>SO</v>
          </cell>
          <cell r="H1796" t="str">
            <v>Furniture &amp; Office Equipment</v>
          </cell>
        </row>
        <row r="1797">
          <cell r="A1797" t="str">
            <v>3151-2141-DHBP-304-00000-SO</v>
          </cell>
          <cell r="B1797" t="str">
            <v>3151</v>
          </cell>
          <cell r="C1797" t="str">
            <v>2141</v>
          </cell>
          <cell r="D1797" t="str">
            <v>DHBP</v>
          </cell>
          <cell r="E1797" t="str">
            <v>304</v>
          </cell>
          <cell r="F1797" t="str">
            <v>00000</v>
          </cell>
          <cell r="G1797" t="str">
            <v>SO</v>
          </cell>
          <cell r="H1797" t="str">
            <v>Furniture &amp; Office Equipment</v>
          </cell>
        </row>
        <row r="1798">
          <cell r="A1798" t="str">
            <v>3151-2375-DEFP-303-00000-SO</v>
          </cell>
          <cell r="B1798" t="str">
            <v>3151</v>
          </cell>
          <cell r="C1798" t="str">
            <v>2375</v>
          </cell>
          <cell r="D1798" t="str">
            <v>DEFP</v>
          </cell>
          <cell r="E1798" t="str">
            <v>303</v>
          </cell>
          <cell r="F1798" t="str">
            <v>00000</v>
          </cell>
          <cell r="G1798" t="str">
            <v>SO</v>
          </cell>
          <cell r="H1798" t="str">
            <v>Furniture &amp; Office Equipment</v>
          </cell>
        </row>
        <row r="1799">
          <cell r="A1799" t="str">
            <v>3151-2460-DIIP-301-00000-SO</v>
          </cell>
          <cell r="B1799" t="str">
            <v>3151</v>
          </cell>
          <cell r="C1799" t="str">
            <v>2460</v>
          </cell>
          <cell r="D1799" t="str">
            <v>DIIP</v>
          </cell>
          <cell r="E1799" t="str">
            <v>301</v>
          </cell>
          <cell r="F1799" t="str">
            <v>00000</v>
          </cell>
          <cell r="G1799" t="str">
            <v>SO</v>
          </cell>
          <cell r="H1799" t="str">
            <v>Furniture &amp; Office Equipment</v>
          </cell>
        </row>
        <row r="1800">
          <cell r="A1800" t="str">
            <v>3151-2460-DIIP-302-00000-SO</v>
          </cell>
          <cell r="B1800" t="str">
            <v>3151</v>
          </cell>
          <cell r="C1800" t="str">
            <v>2460</v>
          </cell>
          <cell r="D1800" t="str">
            <v>DIIP</v>
          </cell>
          <cell r="E1800" t="str">
            <v>302</v>
          </cell>
          <cell r="F1800" t="str">
            <v>00000</v>
          </cell>
          <cell r="G1800" t="str">
            <v>SO</v>
          </cell>
          <cell r="H1800" t="str">
            <v>Furniture &amp; Office Equipment</v>
          </cell>
        </row>
        <row r="1801">
          <cell r="A1801" t="str">
            <v>3151-2574-EGUP-305-00000-SO</v>
          </cell>
          <cell r="B1801" t="str">
            <v>3151</v>
          </cell>
          <cell r="C1801" t="str">
            <v>2574</v>
          </cell>
          <cell r="D1801" t="str">
            <v>EGUP</v>
          </cell>
          <cell r="E1801" t="str">
            <v>305</v>
          </cell>
          <cell r="F1801" t="str">
            <v>00000</v>
          </cell>
          <cell r="G1801" t="str">
            <v>SO</v>
          </cell>
          <cell r="H1801" t="str">
            <v>Furniture &amp; Office Equipment</v>
          </cell>
        </row>
        <row r="1802">
          <cell r="A1802" t="str">
            <v>3152-2051-DEGD-301-00000-SO</v>
          </cell>
          <cell r="B1802" t="str">
            <v>3152</v>
          </cell>
          <cell r="C1802" t="str">
            <v>2051</v>
          </cell>
          <cell r="D1802" t="str">
            <v>DEGD</v>
          </cell>
          <cell r="E1802" t="str">
            <v>301</v>
          </cell>
          <cell r="F1802" t="str">
            <v>00000</v>
          </cell>
          <cell r="G1802" t="str">
            <v>SO</v>
          </cell>
          <cell r="H1802" t="str">
            <v>Telephone &amp; Email</v>
          </cell>
        </row>
        <row r="1803">
          <cell r="A1803" t="str">
            <v>3152-2051-DEGD-302-00000-SO</v>
          </cell>
          <cell r="B1803" t="str">
            <v>3152</v>
          </cell>
          <cell r="C1803" t="str">
            <v>2051</v>
          </cell>
          <cell r="D1803" t="str">
            <v>DEGD</v>
          </cell>
          <cell r="E1803" t="str">
            <v>302</v>
          </cell>
          <cell r="F1803" t="str">
            <v>00000</v>
          </cell>
          <cell r="G1803" t="str">
            <v>SO</v>
          </cell>
          <cell r="H1803" t="str">
            <v>Telephone &amp; Email</v>
          </cell>
        </row>
        <row r="1804">
          <cell r="A1804" t="str">
            <v>3152-2141-DHBP-304-00000-SO</v>
          </cell>
          <cell r="B1804" t="str">
            <v>3152</v>
          </cell>
          <cell r="C1804" t="str">
            <v>2141</v>
          </cell>
          <cell r="D1804" t="str">
            <v>DHBP</v>
          </cell>
          <cell r="E1804" t="str">
            <v>304</v>
          </cell>
          <cell r="F1804" t="str">
            <v>00000</v>
          </cell>
          <cell r="G1804" t="str">
            <v>SO</v>
          </cell>
          <cell r="H1804" t="str">
            <v>Telephone &amp; Email</v>
          </cell>
        </row>
        <row r="1805">
          <cell r="A1805" t="str">
            <v>3152-2375-DEFP-303-00000-SO</v>
          </cell>
          <cell r="B1805" t="str">
            <v>3152</v>
          </cell>
          <cell r="C1805" t="str">
            <v>2375</v>
          </cell>
          <cell r="D1805" t="str">
            <v>DEFP</v>
          </cell>
          <cell r="E1805" t="str">
            <v>303</v>
          </cell>
          <cell r="F1805" t="str">
            <v>00000</v>
          </cell>
          <cell r="G1805" t="str">
            <v>SO</v>
          </cell>
          <cell r="H1805" t="str">
            <v>Telephone &amp; Email</v>
          </cell>
        </row>
        <row r="1806">
          <cell r="A1806" t="str">
            <v>3152-2460-DIIP-301-00000-SO</v>
          </cell>
          <cell r="B1806" t="str">
            <v>3152</v>
          </cell>
          <cell r="C1806" t="str">
            <v>2460</v>
          </cell>
          <cell r="D1806" t="str">
            <v>DIIP</v>
          </cell>
          <cell r="E1806" t="str">
            <v>301</v>
          </cell>
          <cell r="F1806" t="str">
            <v>00000</v>
          </cell>
          <cell r="G1806" t="str">
            <v>SO</v>
          </cell>
          <cell r="H1806" t="str">
            <v>Telephone &amp; Email</v>
          </cell>
        </row>
        <row r="1807">
          <cell r="A1807" t="str">
            <v>3152-2460-DIIP-302-00000-SO</v>
          </cell>
          <cell r="B1807" t="str">
            <v>3152</v>
          </cell>
          <cell r="C1807" t="str">
            <v>2460</v>
          </cell>
          <cell r="D1807" t="str">
            <v>DIIP</v>
          </cell>
          <cell r="E1807" t="str">
            <v>302</v>
          </cell>
          <cell r="F1807" t="str">
            <v>00000</v>
          </cell>
          <cell r="G1807" t="str">
            <v>SO</v>
          </cell>
          <cell r="H1807" t="str">
            <v>Telephone &amp; Email</v>
          </cell>
        </row>
        <row r="1808">
          <cell r="A1808" t="str">
            <v>3152-2574-EGUP-305-00000-SO</v>
          </cell>
          <cell r="B1808" t="str">
            <v>3152</v>
          </cell>
          <cell r="C1808" t="str">
            <v>2574</v>
          </cell>
          <cell r="D1808" t="str">
            <v>EGUP</v>
          </cell>
          <cell r="E1808" t="str">
            <v>305</v>
          </cell>
          <cell r="F1808" t="str">
            <v>00000</v>
          </cell>
          <cell r="G1808" t="str">
            <v>SO</v>
          </cell>
          <cell r="H1808" t="str">
            <v>Telephone &amp; Email</v>
          </cell>
        </row>
        <row r="1809">
          <cell r="A1809" t="str">
            <v>3153-2051-DEGD-301-00000-SO</v>
          </cell>
          <cell r="B1809" t="str">
            <v>3153</v>
          </cell>
          <cell r="C1809" t="str">
            <v>2051</v>
          </cell>
          <cell r="D1809" t="str">
            <v>DEGD</v>
          </cell>
          <cell r="E1809" t="str">
            <v>301</v>
          </cell>
          <cell r="F1809" t="str">
            <v>00000</v>
          </cell>
          <cell r="G1809" t="str">
            <v>SO</v>
          </cell>
          <cell r="H1809" t="str">
            <v>Stationery</v>
          </cell>
        </row>
        <row r="1810">
          <cell r="A1810" t="str">
            <v>3153-2051-DEGD-302-00000-SO</v>
          </cell>
          <cell r="B1810" t="str">
            <v>3153</v>
          </cell>
          <cell r="C1810" t="str">
            <v>2051</v>
          </cell>
          <cell r="D1810" t="str">
            <v>DEGD</v>
          </cell>
          <cell r="E1810" t="str">
            <v>302</v>
          </cell>
          <cell r="F1810" t="str">
            <v>00000</v>
          </cell>
          <cell r="G1810" t="str">
            <v>SO</v>
          </cell>
          <cell r="H1810" t="str">
            <v>Stationery</v>
          </cell>
        </row>
        <row r="1811">
          <cell r="A1811" t="str">
            <v>3153-2141-DHBP-304-00000-SO</v>
          </cell>
          <cell r="B1811" t="str">
            <v>3153</v>
          </cell>
          <cell r="C1811" t="str">
            <v>2141</v>
          </cell>
          <cell r="D1811" t="str">
            <v>DHBP</v>
          </cell>
          <cell r="E1811" t="str">
            <v>304</v>
          </cell>
          <cell r="F1811" t="str">
            <v>00000</v>
          </cell>
          <cell r="G1811" t="str">
            <v>SO</v>
          </cell>
          <cell r="H1811" t="str">
            <v>Stationery</v>
          </cell>
        </row>
        <row r="1812">
          <cell r="A1812" t="str">
            <v>3153-2375-DEFP-303-00000-SO</v>
          </cell>
          <cell r="B1812" t="str">
            <v>3153</v>
          </cell>
          <cell r="C1812" t="str">
            <v>2375</v>
          </cell>
          <cell r="D1812" t="str">
            <v>DEFP</v>
          </cell>
          <cell r="E1812" t="str">
            <v>303</v>
          </cell>
          <cell r="F1812" t="str">
            <v>00000</v>
          </cell>
          <cell r="G1812" t="str">
            <v>SO</v>
          </cell>
          <cell r="H1812" t="str">
            <v>Stationery</v>
          </cell>
        </row>
        <row r="1813">
          <cell r="A1813" t="str">
            <v>3153-2460-DIIP-301-00000-SO</v>
          </cell>
          <cell r="B1813" t="str">
            <v>3153</v>
          </cell>
          <cell r="C1813" t="str">
            <v>2460</v>
          </cell>
          <cell r="D1813" t="str">
            <v>DIIP</v>
          </cell>
          <cell r="E1813" t="str">
            <v>301</v>
          </cell>
          <cell r="F1813" t="str">
            <v>00000</v>
          </cell>
          <cell r="G1813" t="str">
            <v>SO</v>
          </cell>
          <cell r="H1813" t="str">
            <v>Stationery</v>
          </cell>
        </row>
        <row r="1814">
          <cell r="A1814" t="str">
            <v>3153-2460-DIIP-302-00000-SO</v>
          </cell>
          <cell r="B1814" t="str">
            <v>3153</v>
          </cell>
          <cell r="C1814" t="str">
            <v>2460</v>
          </cell>
          <cell r="D1814" t="str">
            <v>DIIP</v>
          </cell>
          <cell r="E1814" t="str">
            <v>302</v>
          </cell>
          <cell r="F1814" t="str">
            <v>00000</v>
          </cell>
          <cell r="G1814" t="str">
            <v>SO</v>
          </cell>
          <cell r="H1814" t="str">
            <v>Stationery</v>
          </cell>
        </row>
        <row r="1815">
          <cell r="A1815" t="str">
            <v>3153-2574-EGUP-305-00000-SO</v>
          </cell>
          <cell r="B1815" t="str">
            <v>3153</v>
          </cell>
          <cell r="C1815" t="str">
            <v>2574</v>
          </cell>
          <cell r="D1815" t="str">
            <v>EGUP</v>
          </cell>
          <cell r="E1815" t="str">
            <v>305</v>
          </cell>
          <cell r="F1815" t="str">
            <v>00000</v>
          </cell>
          <cell r="G1815" t="str">
            <v>SO</v>
          </cell>
          <cell r="H1815" t="str">
            <v>Stationery</v>
          </cell>
        </row>
        <row r="1816">
          <cell r="A1816" t="str">
            <v>3154-2051-DEGD-301-00000-SO</v>
          </cell>
          <cell r="B1816" t="str">
            <v>3154</v>
          </cell>
          <cell r="C1816" t="str">
            <v>2051</v>
          </cell>
          <cell r="D1816" t="str">
            <v>DEGD</v>
          </cell>
          <cell r="E1816" t="str">
            <v>301</v>
          </cell>
          <cell r="F1816" t="str">
            <v>00000</v>
          </cell>
          <cell r="G1816" t="str">
            <v>SO</v>
          </cell>
          <cell r="H1816" t="str">
            <v>Utilities</v>
          </cell>
        </row>
        <row r="1817">
          <cell r="A1817" t="str">
            <v>3154-2051-DEGD-302-00000-SO</v>
          </cell>
          <cell r="B1817" t="str">
            <v>3154</v>
          </cell>
          <cell r="C1817" t="str">
            <v>2051</v>
          </cell>
          <cell r="D1817" t="str">
            <v>DEGD</v>
          </cell>
          <cell r="E1817" t="str">
            <v>302</v>
          </cell>
          <cell r="F1817" t="str">
            <v>00000</v>
          </cell>
          <cell r="G1817" t="str">
            <v>SO</v>
          </cell>
          <cell r="H1817" t="str">
            <v>Utilities</v>
          </cell>
        </row>
        <row r="1818">
          <cell r="A1818" t="str">
            <v>3154-2141-DHBP-304-00000-SO</v>
          </cell>
          <cell r="B1818" t="str">
            <v>3154</v>
          </cell>
          <cell r="C1818" t="str">
            <v>2141</v>
          </cell>
          <cell r="D1818" t="str">
            <v>DHBP</v>
          </cell>
          <cell r="E1818" t="str">
            <v>304</v>
          </cell>
          <cell r="F1818" t="str">
            <v>00000</v>
          </cell>
          <cell r="G1818" t="str">
            <v>SO</v>
          </cell>
          <cell r="H1818" t="str">
            <v>Utilities</v>
          </cell>
        </row>
        <row r="1819">
          <cell r="A1819" t="str">
            <v>3154-2375-DEFP-303-00000-SO</v>
          </cell>
          <cell r="B1819" t="str">
            <v>3154</v>
          </cell>
          <cell r="C1819" t="str">
            <v>2375</v>
          </cell>
          <cell r="D1819" t="str">
            <v>DEFP</v>
          </cell>
          <cell r="E1819" t="str">
            <v>303</v>
          </cell>
          <cell r="F1819" t="str">
            <v>00000</v>
          </cell>
          <cell r="G1819" t="str">
            <v>SO</v>
          </cell>
          <cell r="H1819" t="str">
            <v>Utilities</v>
          </cell>
        </row>
        <row r="1820">
          <cell r="A1820" t="str">
            <v>3154-2460-DIIP-301-00000-SO</v>
          </cell>
          <cell r="B1820" t="str">
            <v>3154</v>
          </cell>
          <cell r="C1820" t="str">
            <v>2460</v>
          </cell>
          <cell r="D1820" t="str">
            <v>DIIP</v>
          </cell>
          <cell r="E1820" t="str">
            <v>301</v>
          </cell>
          <cell r="F1820" t="str">
            <v>00000</v>
          </cell>
          <cell r="G1820" t="str">
            <v>SO</v>
          </cell>
          <cell r="H1820" t="str">
            <v>Utilities</v>
          </cell>
        </row>
        <row r="1821">
          <cell r="A1821" t="str">
            <v>3154-2460-DIIP-302-00000-SO</v>
          </cell>
          <cell r="B1821" t="str">
            <v>3154</v>
          </cell>
          <cell r="C1821" t="str">
            <v>2460</v>
          </cell>
          <cell r="D1821" t="str">
            <v>DIIP</v>
          </cell>
          <cell r="E1821" t="str">
            <v>302</v>
          </cell>
          <cell r="F1821" t="str">
            <v>00000</v>
          </cell>
          <cell r="G1821" t="str">
            <v>SO</v>
          </cell>
          <cell r="H1821" t="str">
            <v>Utilities</v>
          </cell>
        </row>
        <row r="1822">
          <cell r="A1822" t="str">
            <v>3154-2574-EGUP-305-00000-SO</v>
          </cell>
          <cell r="B1822" t="str">
            <v>3154</v>
          </cell>
          <cell r="C1822" t="str">
            <v>2574</v>
          </cell>
          <cell r="D1822" t="str">
            <v>EGUP</v>
          </cell>
          <cell r="E1822" t="str">
            <v>305</v>
          </cell>
          <cell r="F1822" t="str">
            <v>00000</v>
          </cell>
          <cell r="G1822" t="str">
            <v>SO</v>
          </cell>
          <cell r="H1822" t="str">
            <v>Utilities</v>
          </cell>
        </row>
        <row r="1823">
          <cell r="A1823" t="str">
            <v>3155-2051-DEGD-301-00000-SO</v>
          </cell>
          <cell r="B1823" t="str">
            <v>3155</v>
          </cell>
          <cell r="C1823" t="str">
            <v>2051</v>
          </cell>
          <cell r="D1823" t="str">
            <v>DEGD</v>
          </cell>
          <cell r="E1823" t="str">
            <v>301</v>
          </cell>
          <cell r="F1823" t="str">
            <v>00000</v>
          </cell>
          <cell r="G1823" t="str">
            <v>SO</v>
          </cell>
          <cell r="H1823" t="str">
            <v>Office Running Costs</v>
          </cell>
        </row>
        <row r="1824">
          <cell r="A1824" t="str">
            <v>3155-2051-DEGD-302-00000-SO</v>
          </cell>
          <cell r="B1824" t="str">
            <v>3155</v>
          </cell>
          <cell r="C1824" t="str">
            <v>2051</v>
          </cell>
          <cell r="D1824" t="str">
            <v>DEGD</v>
          </cell>
          <cell r="E1824" t="str">
            <v>302</v>
          </cell>
          <cell r="F1824" t="str">
            <v>00000</v>
          </cell>
          <cell r="G1824" t="str">
            <v>SO</v>
          </cell>
          <cell r="H1824" t="str">
            <v>Office Running Costs</v>
          </cell>
        </row>
        <row r="1825">
          <cell r="A1825" t="str">
            <v>3155-2141-DHBP-304-00000-SO</v>
          </cell>
          <cell r="B1825" t="str">
            <v>3155</v>
          </cell>
          <cell r="C1825" t="str">
            <v>2141</v>
          </cell>
          <cell r="D1825" t="str">
            <v>DHBP</v>
          </cell>
          <cell r="E1825" t="str">
            <v>304</v>
          </cell>
          <cell r="F1825" t="str">
            <v>00000</v>
          </cell>
          <cell r="G1825" t="str">
            <v>SO</v>
          </cell>
          <cell r="H1825" t="str">
            <v>Office Running Costs</v>
          </cell>
        </row>
        <row r="1826">
          <cell r="A1826" t="str">
            <v>3155-2375-DEFP-303-00000-SO</v>
          </cell>
          <cell r="B1826" t="str">
            <v>3155</v>
          </cell>
          <cell r="C1826" t="str">
            <v>2375</v>
          </cell>
          <cell r="D1826" t="str">
            <v>DEFP</v>
          </cell>
          <cell r="E1826" t="str">
            <v>303</v>
          </cell>
          <cell r="F1826" t="str">
            <v>00000</v>
          </cell>
          <cell r="G1826" t="str">
            <v>SO</v>
          </cell>
          <cell r="H1826" t="str">
            <v>Office Running Costs</v>
          </cell>
        </row>
        <row r="1827">
          <cell r="A1827" t="str">
            <v>3155-2460-DIIP-301-00000-SO</v>
          </cell>
          <cell r="B1827" t="str">
            <v>3155</v>
          </cell>
          <cell r="C1827" t="str">
            <v>2460</v>
          </cell>
          <cell r="D1827" t="str">
            <v>DIIP</v>
          </cell>
          <cell r="E1827" t="str">
            <v>301</v>
          </cell>
          <cell r="F1827" t="str">
            <v>00000</v>
          </cell>
          <cell r="G1827" t="str">
            <v>SO</v>
          </cell>
          <cell r="H1827" t="str">
            <v>Office Running Costs</v>
          </cell>
        </row>
        <row r="1828">
          <cell r="A1828" t="str">
            <v>3155-2460-DIIP-302-00000-SO</v>
          </cell>
          <cell r="B1828" t="str">
            <v>3155</v>
          </cell>
          <cell r="C1828" t="str">
            <v>2460</v>
          </cell>
          <cell r="D1828" t="str">
            <v>DIIP</v>
          </cell>
          <cell r="E1828" t="str">
            <v>302</v>
          </cell>
          <cell r="F1828" t="str">
            <v>00000</v>
          </cell>
          <cell r="G1828" t="str">
            <v>SO</v>
          </cell>
          <cell r="H1828" t="str">
            <v>Office Running Costs</v>
          </cell>
        </row>
        <row r="1829">
          <cell r="A1829" t="str">
            <v>3155-2574-EGUP-305-00000-SO</v>
          </cell>
          <cell r="B1829" t="str">
            <v>3155</v>
          </cell>
          <cell r="C1829" t="str">
            <v>2574</v>
          </cell>
          <cell r="D1829" t="str">
            <v>EGUP</v>
          </cell>
          <cell r="E1829" t="str">
            <v>305</v>
          </cell>
          <cell r="F1829" t="str">
            <v>00000</v>
          </cell>
          <cell r="G1829" t="str">
            <v>SO</v>
          </cell>
          <cell r="H1829" t="str">
            <v>Office Running Costs</v>
          </cell>
        </row>
        <row r="1830">
          <cell r="A1830" t="str">
            <v>3200-2051-DEGD-301-00000-SO</v>
          </cell>
          <cell r="B1830" t="str">
            <v>3200</v>
          </cell>
          <cell r="C1830" t="str">
            <v>2051</v>
          </cell>
          <cell r="D1830" t="str">
            <v>DEGD</v>
          </cell>
          <cell r="E1830" t="str">
            <v>301</v>
          </cell>
          <cell r="F1830" t="str">
            <v>00000</v>
          </cell>
          <cell r="G1830" t="str">
            <v>SO</v>
          </cell>
          <cell r="H1830" t="str">
            <v>Training &amp; Encamping [Players]</v>
          </cell>
        </row>
        <row r="1831">
          <cell r="A1831" t="str">
            <v>3200-2051-DEGD-302-00000-SO</v>
          </cell>
          <cell r="B1831" t="str">
            <v>3200</v>
          </cell>
          <cell r="C1831" t="str">
            <v>2051</v>
          </cell>
          <cell r="D1831" t="str">
            <v>DEGD</v>
          </cell>
          <cell r="E1831" t="str">
            <v>302</v>
          </cell>
          <cell r="F1831" t="str">
            <v>00000</v>
          </cell>
          <cell r="G1831" t="str">
            <v>SO</v>
          </cell>
          <cell r="H1831" t="str">
            <v>Training &amp; Encamping [Players]</v>
          </cell>
        </row>
        <row r="1832">
          <cell r="A1832" t="str">
            <v>3200-2141-DHBP-304-00000-SO</v>
          </cell>
          <cell r="B1832" t="str">
            <v>3200</v>
          </cell>
          <cell r="C1832" t="str">
            <v>2141</v>
          </cell>
          <cell r="D1832" t="str">
            <v>DHBP</v>
          </cell>
          <cell r="E1832" t="str">
            <v>304</v>
          </cell>
          <cell r="F1832" t="str">
            <v>00000</v>
          </cell>
          <cell r="G1832" t="str">
            <v>SO</v>
          </cell>
          <cell r="H1832" t="str">
            <v>Training &amp; Encamping [Players]</v>
          </cell>
        </row>
        <row r="1833">
          <cell r="A1833" t="str">
            <v>3200-2375-DEFP-303-00000-SO</v>
          </cell>
          <cell r="B1833" t="str">
            <v>3200</v>
          </cell>
          <cell r="C1833" t="str">
            <v>2375</v>
          </cell>
          <cell r="D1833" t="str">
            <v>DEFP</v>
          </cell>
          <cell r="E1833" t="str">
            <v>303</v>
          </cell>
          <cell r="F1833" t="str">
            <v>00000</v>
          </cell>
          <cell r="G1833" t="str">
            <v>SO</v>
          </cell>
          <cell r="H1833" t="str">
            <v>Training &amp; Encamping [Players]</v>
          </cell>
        </row>
        <row r="1834">
          <cell r="A1834" t="str">
            <v>3200-2460-DIIP-301-00000-SO</v>
          </cell>
          <cell r="B1834" t="str">
            <v>3200</v>
          </cell>
          <cell r="C1834" t="str">
            <v>2460</v>
          </cell>
          <cell r="D1834" t="str">
            <v>DIIP</v>
          </cell>
          <cell r="E1834" t="str">
            <v>301</v>
          </cell>
          <cell r="F1834" t="str">
            <v>00000</v>
          </cell>
          <cell r="G1834" t="str">
            <v>SO</v>
          </cell>
          <cell r="H1834" t="str">
            <v>Training &amp; Encamping [Players]</v>
          </cell>
        </row>
        <row r="1835">
          <cell r="A1835" t="str">
            <v>3200-2460-DIIP-302-00000-SO</v>
          </cell>
          <cell r="B1835" t="str">
            <v>3200</v>
          </cell>
          <cell r="C1835" t="str">
            <v>2460</v>
          </cell>
          <cell r="D1835" t="str">
            <v>DIIP</v>
          </cell>
          <cell r="E1835" t="str">
            <v>302</v>
          </cell>
          <cell r="F1835" t="str">
            <v>00000</v>
          </cell>
          <cell r="G1835" t="str">
            <v>SO</v>
          </cell>
          <cell r="H1835" t="str">
            <v>Training &amp; Encamping [Players]</v>
          </cell>
        </row>
        <row r="1836">
          <cell r="A1836" t="str">
            <v>3200-2574-EGUP-305-00000-SO</v>
          </cell>
          <cell r="B1836" t="str">
            <v>3200</v>
          </cell>
          <cell r="C1836" t="str">
            <v>2574</v>
          </cell>
          <cell r="D1836" t="str">
            <v>EGUP</v>
          </cell>
          <cell r="E1836" t="str">
            <v>305</v>
          </cell>
          <cell r="F1836" t="str">
            <v>00000</v>
          </cell>
          <cell r="G1836" t="str">
            <v>SO</v>
          </cell>
          <cell r="H1836" t="str">
            <v>Training &amp; Encamping [Players]</v>
          </cell>
        </row>
        <row r="1837">
          <cell r="A1837" t="str">
            <v>3201-2051-DEGD-301-00000-SO</v>
          </cell>
          <cell r="B1837" t="str">
            <v>3201</v>
          </cell>
          <cell r="C1837" t="str">
            <v>2051</v>
          </cell>
          <cell r="D1837" t="str">
            <v>DEGD</v>
          </cell>
          <cell r="E1837" t="str">
            <v>301</v>
          </cell>
          <cell r="F1837" t="str">
            <v>00000</v>
          </cell>
          <cell r="G1837" t="str">
            <v>SO</v>
          </cell>
          <cell r="H1837" t="str">
            <v>World HIV/AIDS Day</v>
          </cell>
        </row>
        <row r="1838">
          <cell r="A1838" t="str">
            <v>3201-2051-DEGD-302-00000-SO</v>
          </cell>
          <cell r="B1838" t="str">
            <v>3201</v>
          </cell>
          <cell r="C1838" t="str">
            <v>2051</v>
          </cell>
          <cell r="D1838" t="str">
            <v>DEGD</v>
          </cell>
          <cell r="E1838" t="str">
            <v>302</v>
          </cell>
          <cell r="F1838" t="str">
            <v>00000</v>
          </cell>
          <cell r="G1838" t="str">
            <v>SO</v>
          </cell>
          <cell r="H1838" t="str">
            <v>World HIV/AIDS Day</v>
          </cell>
        </row>
        <row r="1839">
          <cell r="A1839" t="str">
            <v>3201-2141-DHBP-304-00000-SO</v>
          </cell>
          <cell r="B1839" t="str">
            <v>3201</v>
          </cell>
          <cell r="C1839" t="str">
            <v>2141</v>
          </cell>
          <cell r="D1839" t="str">
            <v>DHBP</v>
          </cell>
          <cell r="E1839" t="str">
            <v>304</v>
          </cell>
          <cell r="F1839" t="str">
            <v>00000</v>
          </cell>
          <cell r="G1839" t="str">
            <v>SO</v>
          </cell>
          <cell r="H1839" t="str">
            <v>World HIV/AIDS Day</v>
          </cell>
        </row>
        <row r="1840">
          <cell r="A1840" t="str">
            <v>3201-2375-DEFP-303-00000-SO</v>
          </cell>
          <cell r="B1840" t="str">
            <v>3201</v>
          </cell>
          <cell r="C1840" t="str">
            <v>2375</v>
          </cell>
          <cell r="D1840" t="str">
            <v>DEFP</v>
          </cell>
          <cell r="E1840" t="str">
            <v>303</v>
          </cell>
          <cell r="F1840" t="str">
            <v>00000</v>
          </cell>
          <cell r="G1840" t="str">
            <v>SO</v>
          </cell>
          <cell r="H1840" t="str">
            <v>World HIV/AIDS Day</v>
          </cell>
        </row>
        <row r="1841">
          <cell r="A1841" t="str">
            <v>3201-2460-DIIP-301-00000-SO</v>
          </cell>
          <cell r="B1841" t="str">
            <v>3201</v>
          </cell>
          <cell r="C1841" t="str">
            <v>2460</v>
          </cell>
          <cell r="D1841" t="str">
            <v>DIIP</v>
          </cell>
          <cell r="E1841" t="str">
            <v>301</v>
          </cell>
          <cell r="F1841" t="str">
            <v>00000</v>
          </cell>
          <cell r="G1841" t="str">
            <v>SO</v>
          </cell>
          <cell r="H1841" t="str">
            <v>World HIV/AIDS Day</v>
          </cell>
        </row>
        <row r="1842">
          <cell r="A1842" t="str">
            <v>3201-2460-DIIP-302-00000-SO</v>
          </cell>
          <cell r="B1842" t="str">
            <v>3201</v>
          </cell>
          <cell r="C1842" t="str">
            <v>2460</v>
          </cell>
          <cell r="D1842" t="str">
            <v>DIIP</v>
          </cell>
          <cell r="E1842" t="str">
            <v>302</v>
          </cell>
          <cell r="F1842" t="str">
            <v>00000</v>
          </cell>
          <cell r="G1842" t="str">
            <v>SO</v>
          </cell>
          <cell r="H1842" t="str">
            <v>World HIV/AIDS Day</v>
          </cell>
        </row>
        <row r="1843">
          <cell r="A1843" t="str">
            <v>3201-2574-EGUP-305-00000-SO</v>
          </cell>
          <cell r="B1843" t="str">
            <v>3201</v>
          </cell>
          <cell r="C1843" t="str">
            <v>2574</v>
          </cell>
          <cell r="D1843" t="str">
            <v>EGUP</v>
          </cell>
          <cell r="E1843" t="str">
            <v>305</v>
          </cell>
          <cell r="F1843" t="str">
            <v>00000</v>
          </cell>
          <cell r="G1843" t="str">
            <v>SO</v>
          </cell>
          <cell r="H1843" t="str">
            <v>World HIV/AIDS Day</v>
          </cell>
        </row>
        <row r="1844">
          <cell r="A1844" t="str">
            <v>3202-2051-DEGD-301-00000-SO</v>
          </cell>
          <cell r="B1844" t="str">
            <v>3202</v>
          </cell>
          <cell r="C1844" t="str">
            <v>2051</v>
          </cell>
          <cell r="D1844" t="str">
            <v>DEGD</v>
          </cell>
          <cell r="E1844" t="str">
            <v>301</v>
          </cell>
          <cell r="F1844" t="str">
            <v>00000</v>
          </cell>
          <cell r="G1844" t="str">
            <v>SO</v>
          </cell>
          <cell r="H1844" t="str">
            <v>World Child's Day</v>
          </cell>
        </row>
        <row r="1845">
          <cell r="A1845" t="str">
            <v>3202-2051-DEGD-302-00000-SO</v>
          </cell>
          <cell r="B1845" t="str">
            <v>3202</v>
          </cell>
          <cell r="C1845" t="str">
            <v>2051</v>
          </cell>
          <cell r="D1845" t="str">
            <v>DEGD</v>
          </cell>
          <cell r="E1845" t="str">
            <v>302</v>
          </cell>
          <cell r="F1845" t="str">
            <v>00000</v>
          </cell>
          <cell r="G1845" t="str">
            <v>SO</v>
          </cell>
          <cell r="H1845" t="str">
            <v>World Child's Day</v>
          </cell>
        </row>
        <row r="1846">
          <cell r="A1846" t="str">
            <v>3202-2141-DHBP-304-00000-SO</v>
          </cell>
          <cell r="B1846" t="str">
            <v>3202</v>
          </cell>
          <cell r="C1846" t="str">
            <v>2141</v>
          </cell>
          <cell r="D1846" t="str">
            <v>DHBP</v>
          </cell>
          <cell r="E1846" t="str">
            <v>304</v>
          </cell>
          <cell r="F1846" t="str">
            <v>00000</v>
          </cell>
          <cell r="G1846" t="str">
            <v>SO</v>
          </cell>
          <cell r="H1846" t="str">
            <v>World Child's Day</v>
          </cell>
        </row>
        <row r="1847">
          <cell r="A1847" t="str">
            <v>3202-2375-DEFP-303-00000-SO</v>
          </cell>
          <cell r="B1847" t="str">
            <v>3202</v>
          </cell>
          <cell r="C1847" t="str">
            <v>2375</v>
          </cell>
          <cell r="D1847" t="str">
            <v>DEFP</v>
          </cell>
          <cell r="E1847" t="str">
            <v>303</v>
          </cell>
          <cell r="F1847" t="str">
            <v>00000</v>
          </cell>
          <cell r="G1847" t="str">
            <v>SO</v>
          </cell>
          <cell r="H1847" t="str">
            <v>World Child's Day</v>
          </cell>
        </row>
        <row r="1848">
          <cell r="A1848" t="str">
            <v>3202-2460-DIIP-301-00000-SO</v>
          </cell>
          <cell r="B1848" t="str">
            <v>3202</v>
          </cell>
          <cell r="C1848" t="str">
            <v>2460</v>
          </cell>
          <cell r="D1848" t="str">
            <v>DIIP</v>
          </cell>
          <cell r="E1848" t="str">
            <v>301</v>
          </cell>
          <cell r="F1848" t="str">
            <v>00000</v>
          </cell>
          <cell r="G1848" t="str">
            <v>SO</v>
          </cell>
          <cell r="H1848" t="str">
            <v>World Child's Day</v>
          </cell>
        </row>
        <row r="1849">
          <cell r="A1849" t="str">
            <v>3202-2460-DIIP-302-00000-SO</v>
          </cell>
          <cell r="B1849" t="str">
            <v>3202</v>
          </cell>
          <cell r="C1849" t="str">
            <v>2460</v>
          </cell>
          <cell r="D1849" t="str">
            <v>DIIP</v>
          </cell>
          <cell r="E1849" t="str">
            <v>302</v>
          </cell>
          <cell r="F1849" t="str">
            <v>00000</v>
          </cell>
          <cell r="G1849" t="str">
            <v>SO</v>
          </cell>
          <cell r="H1849" t="str">
            <v>World Child's Day</v>
          </cell>
        </row>
        <row r="1850">
          <cell r="A1850" t="str">
            <v>3202-2574-EGUP-305-00000-SO</v>
          </cell>
          <cell r="B1850" t="str">
            <v>3202</v>
          </cell>
          <cell r="C1850" t="str">
            <v>2574</v>
          </cell>
          <cell r="D1850" t="str">
            <v>EGUP</v>
          </cell>
          <cell r="E1850" t="str">
            <v>305</v>
          </cell>
          <cell r="F1850" t="str">
            <v>00000</v>
          </cell>
          <cell r="G1850" t="str">
            <v>SO</v>
          </cell>
          <cell r="H1850" t="str">
            <v>World Child's Day</v>
          </cell>
        </row>
        <row r="1851">
          <cell r="A1851" t="str">
            <v>3203-2051-DEGD-301-00000-SO</v>
          </cell>
          <cell r="B1851" t="str">
            <v>3203</v>
          </cell>
          <cell r="C1851" t="str">
            <v>2051</v>
          </cell>
          <cell r="D1851" t="str">
            <v>DEGD</v>
          </cell>
          <cell r="E1851" t="str">
            <v>301</v>
          </cell>
          <cell r="F1851" t="str">
            <v>00000</v>
          </cell>
          <cell r="G1851" t="str">
            <v>SO</v>
          </cell>
          <cell r="H1851" t="str">
            <v>Perdiem - In Tournament</v>
          </cell>
        </row>
        <row r="1852">
          <cell r="A1852" t="str">
            <v>3203-2051-DEGD-302-00000-SO</v>
          </cell>
          <cell r="B1852" t="str">
            <v>3203</v>
          </cell>
          <cell r="C1852" t="str">
            <v>2051</v>
          </cell>
          <cell r="D1852" t="str">
            <v>DEGD</v>
          </cell>
          <cell r="E1852" t="str">
            <v>302</v>
          </cell>
          <cell r="F1852" t="str">
            <v>00000</v>
          </cell>
          <cell r="G1852" t="str">
            <v>SO</v>
          </cell>
          <cell r="H1852" t="str">
            <v>Perdiem - In Tournament</v>
          </cell>
        </row>
        <row r="1853">
          <cell r="A1853" t="str">
            <v>3203-2141-DHBP-304-00000-SO</v>
          </cell>
          <cell r="B1853" t="str">
            <v>3203</v>
          </cell>
          <cell r="C1853" t="str">
            <v>2141</v>
          </cell>
          <cell r="D1853" t="str">
            <v>DHBP</v>
          </cell>
          <cell r="E1853" t="str">
            <v>304</v>
          </cell>
          <cell r="F1853" t="str">
            <v>00000</v>
          </cell>
          <cell r="G1853" t="str">
            <v>SO</v>
          </cell>
          <cell r="H1853" t="str">
            <v>Perdiem - In Tournament</v>
          </cell>
        </row>
        <row r="1854">
          <cell r="A1854" t="str">
            <v>3203-2375-DEFP-303-00000-SO</v>
          </cell>
          <cell r="B1854" t="str">
            <v>3203</v>
          </cell>
          <cell r="C1854" t="str">
            <v>2375</v>
          </cell>
          <cell r="D1854" t="str">
            <v>DEFP</v>
          </cell>
          <cell r="E1854" t="str">
            <v>303</v>
          </cell>
          <cell r="F1854" t="str">
            <v>00000</v>
          </cell>
          <cell r="G1854" t="str">
            <v>SO</v>
          </cell>
          <cell r="H1854" t="str">
            <v>Perdiem - In Tournament</v>
          </cell>
        </row>
        <row r="1855">
          <cell r="A1855" t="str">
            <v>3203-2460-DIIP-301-00000-SO</v>
          </cell>
          <cell r="B1855" t="str">
            <v>3203</v>
          </cell>
          <cell r="C1855" t="str">
            <v>2460</v>
          </cell>
          <cell r="D1855" t="str">
            <v>DIIP</v>
          </cell>
          <cell r="E1855" t="str">
            <v>301</v>
          </cell>
          <cell r="F1855" t="str">
            <v>00000</v>
          </cell>
          <cell r="G1855" t="str">
            <v>SO</v>
          </cell>
          <cell r="H1855" t="str">
            <v>Perdiem - In Tournament</v>
          </cell>
        </row>
        <row r="1856">
          <cell r="A1856" t="str">
            <v>3203-2460-DIIP-302-00000-SO</v>
          </cell>
          <cell r="B1856" t="str">
            <v>3203</v>
          </cell>
          <cell r="C1856" t="str">
            <v>2460</v>
          </cell>
          <cell r="D1856" t="str">
            <v>DIIP</v>
          </cell>
          <cell r="E1856" t="str">
            <v>302</v>
          </cell>
          <cell r="F1856" t="str">
            <v>00000</v>
          </cell>
          <cell r="G1856" t="str">
            <v>SO</v>
          </cell>
          <cell r="H1856" t="str">
            <v>Perdiem - In Tournament</v>
          </cell>
        </row>
        <row r="1857">
          <cell r="A1857" t="str">
            <v>3203-2574-EGUP-305-00000-SO</v>
          </cell>
          <cell r="B1857" t="str">
            <v>3203</v>
          </cell>
          <cell r="C1857" t="str">
            <v>2574</v>
          </cell>
          <cell r="D1857" t="str">
            <v>EGUP</v>
          </cell>
          <cell r="E1857" t="str">
            <v>305</v>
          </cell>
          <cell r="F1857" t="str">
            <v>00000</v>
          </cell>
          <cell r="G1857" t="str">
            <v>SO</v>
          </cell>
          <cell r="H1857" t="str">
            <v>Perdiem - In Tournament</v>
          </cell>
        </row>
        <row r="1858">
          <cell r="A1858" t="str">
            <v>3204-2051-DEGD-301-00000-SO</v>
          </cell>
          <cell r="B1858" t="str">
            <v>3204</v>
          </cell>
          <cell r="C1858" t="str">
            <v>2051</v>
          </cell>
          <cell r="D1858" t="str">
            <v>DEGD</v>
          </cell>
          <cell r="E1858" t="str">
            <v>301</v>
          </cell>
          <cell r="F1858" t="str">
            <v>00000</v>
          </cell>
          <cell r="G1858" t="str">
            <v>SO</v>
          </cell>
          <cell r="H1858" t="str">
            <v>Radio / TV Debates</v>
          </cell>
        </row>
        <row r="1859">
          <cell r="A1859" t="str">
            <v>3204-2051-DEGD-302-00000-SO</v>
          </cell>
          <cell r="B1859" t="str">
            <v>3204</v>
          </cell>
          <cell r="C1859" t="str">
            <v>2051</v>
          </cell>
          <cell r="D1859" t="str">
            <v>DEGD</v>
          </cell>
          <cell r="E1859" t="str">
            <v>302</v>
          </cell>
          <cell r="F1859" t="str">
            <v>00000</v>
          </cell>
          <cell r="G1859" t="str">
            <v>SO</v>
          </cell>
          <cell r="H1859" t="str">
            <v>Radio / TV Debates</v>
          </cell>
        </row>
        <row r="1860">
          <cell r="A1860" t="str">
            <v>3204-2141-DHBP-304-00000-SO</v>
          </cell>
          <cell r="B1860" t="str">
            <v>3204</v>
          </cell>
          <cell r="C1860" t="str">
            <v>2141</v>
          </cell>
          <cell r="D1860" t="str">
            <v>DHBP</v>
          </cell>
          <cell r="E1860" t="str">
            <v>304</v>
          </cell>
          <cell r="F1860" t="str">
            <v>00000</v>
          </cell>
          <cell r="G1860" t="str">
            <v>SO</v>
          </cell>
          <cell r="H1860" t="str">
            <v>Radio / TV Debates</v>
          </cell>
        </row>
        <row r="1861">
          <cell r="A1861" t="str">
            <v>3204-2375-DEFP-303-00000-SO</v>
          </cell>
          <cell r="B1861" t="str">
            <v>3204</v>
          </cell>
          <cell r="C1861" t="str">
            <v>2375</v>
          </cell>
          <cell r="D1861" t="str">
            <v>DEFP</v>
          </cell>
          <cell r="E1861" t="str">
            <v>303</v>
          </cell>
          <cell r="F1861" t="str">
            <v>00000</v>
          </cell>
          <cell r="G1861" t="str">
            <v>SO</v>
          </cell>
          <cell r="H1861" t="str">
            <v>Radio / TV Debates</v>
          </cell>
        </row>
        <row r="1862">
          <cell r="A1862" t="str">
            <v>3204-2460-DIIP-301-00000-SO</v>
          </cell>
          <cell r="B1862" t="str">
            <v>3204</v>
          </cell>
          <cell r="C1862" t="str">
            <v>2460</v>
          </cell>
          <cell r="D1862" t="str">
            <v>DIIP</v>
          </cell>
          <cell r="E1862" t="str">
            <v>301</v>
          </cell>
          <cell r="F1862" t="str">
            <v>00000</v>
          </cell>
          <cell r="G1862" t="str">
            <v>SO</v>
          </cell>
          <cell r="H1862" t="str">
            <v>Radio / TV Debates</v>
          </cell>
        </row>
        <row r="1863">
          <cell r="A1863" t="str">
            <v>3204-2460-DIIP-302-00000-SO</v>
          </cell>
          <cell r="B1863" t="str">
            <v>3204</v>
          </cell>
          <cell r="C1863" t="str">
            <v>2460</v>
          </cell>
          <cell r="D1863" t="str">
            <v>DIIP</v>
          </cell>
          <cell r="E1863" t="str">
            <v>302</v>
          </cell>
          <cell r="F1863" t="str">
            <v>00000</v>
          </cell>
          <cell r="G1863" t="str">
            <v>SO</v>
          </cell>
          <cell r="H1863" t="str">
            <v>Radio / TV Debates</v>
          </cell>
        </row>
        <row r="1864">
          <cell r="A1864" t="str">
            <v>3204-2574-EGUP-305-00000-SO</v>
          </cell>
          <cell r="B1864" t="str">
            <v>3204</v>
          </cell>
          <cell r="C1864" t="str">
            <v>2574</v>
          </cell>
          <cell r="D1864" t="str">
            <v>EGUP</v>
          </cell>
          <cell r="E1864" t="str">
            <v>305</v>
          </cell>
          <cell r="F1864" t="str">
            <v>00000</v>
          </cell>
          <cell r="G1864" t="str">
            <v>SO</v>
          </cell>
          <cell r="H1864" t="str">
            <v>Radio / TV Debates</v>
          </cell>
        </row>
        <row r="1865">
          <cell r="A1865" t="str">
            <v>3205-2051-DEGD-301-00000-SO</v>
          </cell>
          <cell r="B1865" t="str">
            <v>3205</v>
          </cell>
          <cell r="C1865" t="str">
            <v>2051</v>
          </cell>
          <cell r="D1865" t="str">
            <v>DEGD</v>
          </cell>
          <cell r="E1865" t="str">
            <v>301</v>
          </cell>
          <cell r="F1865" t="str">
            <v>00000</v>
          </cell>
          <cell r="G1865" t="str">
            <v>SO</v>
          </cell>
          <cell r="H1865" t="str">
            <v>Drama Development</v>
          </cell>
        </row>
        <row r="1866">
          <cell r="A1866" t="str">
            <v>3205-2051-DEGD-302-00000-SO</v>
          </cell>
          <cell r="B1866" t="str">
            <v>3205</v>
          </cell>
          <cell r="C1866" t="str">
            <v>2051</v>
          </cell>
          <cell r="D1866" t="str">
            <v>DEGD</v>
          </cell>
          <cell r="E1866" t="str">
            <v>302</v>
          </cell>
          <cell r="F1866" t="str">
            <v>00000</v>
          </cell>
          <cell r="G1866" t="str">
            <v>SO</v>
          </cell>
          <cell r="H1866" t="str">
            <v>Drama Development</v>
          </cell>
        </row>
        <row r="1867">
          <cell r="A1867" t="str">
            <v>3205-2141-DHBP-304-00000-SO</v>
          </cell>
          <cell r="B1867" t="str">
            <v>3205</v>
          </cell>
          <cell r="C1867" t="str">
            <v>2141</v>
          </cell>
          <cell r="D1867" t="str">
            <v>DHBP</v>
          </cell>
          <cell r="E1867" t="str">
            <v>304</v>
          </cell>
          <cell r="F1867" t="str">
            <v>00000</v>
          </cell>
          <cell r="G1867" t="str">
            <v>SO</v>
          </cell>
          <cell r="H1867" t="str">
            <v>Drama Development</v>
          </cell>
        </row>
        <row r="1868">
          <cell r="A1868" t="str">
            <v>3205-2375-DEFP-303-00000-SO</v>
          </cell>
          <cell r="B1868" t="str">
            <v>3205</v>
          </cell>
          <cell r="C1868" t="str">
            <v>2375</v>
          </cell>
          <cell r="D1868" t="str">
            <v>DEFP</v>
          </cell>
          <cell r="E1868" t="str">
            <v>303</v>
          </cell>
          <cell r="F1868" t="str">
            <v>00000</v>
          </cell>
          <cell r="G1868" t="str">
            <v>SO</v>
          </cell>
          <cell r="H1868" t="str">
            <v>Drama Development</v>
          </cell>
        </row>
        <row r="1869">
          <cell r="A1869" t="str">
            <v>3205-2460-DIIP-301-00000-SO</v>
          </cell>
          <cell r="B1869" t="str">
            <v>3205</v>
          </cell>
          <cell r="C1869" t="str">
            <v>2460</v>
          </cell>
          <cell r="D1869" t="str">
            <v>DIIP</v>
          </cell>
          <cell r="E1869" t="str">
            <v>301</v>
          </cell>
          <cell r="F1869" t="str">
            <v>00000</v>
          </cell>
          <cell r="G1869" t="str">
            <v>SO</v>
          </cell>
          <cell r="H1869" t="str">
            <v>Drama Development</v>
          </cell>
        </row>
        <row r="1870">
          <cell r="A1870" t="str">
            <v>3205-2460-DIIP-302-00000-SO</v>
          </cell>
          <cell r="B1870" t="str">
            <v>3205</v>
          </cell>
          <cell r="C1870" t="str">
            <v>2460</v>
          </cell>
          <cell r="D1870" t="str">
            <v>DIIP</v>
          </cell>
          <cell r="E1870" t="str">
            <v>302</v>
          </cell>
          <cell r="F1870" t="str">
            <v>00000</v>
          </cell>
          <cell r="G1870" t="str">
            <v>SO</v>
          </cell>
          <cell r="H1870" t="str">
            <v>Drama Development</v>
          </cell>
        </row>
        <row r="1871">
          <cell r="A1871" t="str">
            <v>3205-2574-EGUP-305-00000-SO</v>
          </cell>
          <cell r="B1871" t="str">
            <v>3205</v>
          </cell>
          <cell r="C1871" t="str">
            <v>2574</v>
          </cell>
          <cell r="D1871" t="str">
            <v>EGUP</v>
          </cell>
          <cell r="E1871" t="str">
            <v>305</v>
          </cell>
          <cell r="F1871" t="str">
            <v>00000</v>
          </cell>
          <cell r="G1871" t="str">
            <v>SO</v>
          </cell>
          <cell r="H1871" t="str">
            <v>Drama Development</v>
          </cell>
        </row>
        <row r="1872">
          <cell r="A1872" t="str">
            <v>3206-2141-DHBP-304-00000-SO</v>
          </cell>
          <cell r="B1872" t="str">
            <v>3206</v>
          </cell>
          <cell r="C1872" t="str">
            <v>2141</v>
          </cell>
          <cell r="D1872" t="str">
            <v>DHBP</v>
          </cell>
          <cell r="E1872" t="str">
            <v>304</v>
          </cell>
          <cell r="F1872" t="str">
            <v>00000</v>
          </cell>
          <cell r="G1872" t="str">
            <v>SO</v>
          </cell>
          <cell r="H1872" t="str">
            <v>Consultant</v>
          </cell>
        </row>
        <row r="1873">
          <cell r="A1873" t="str">
            <v>3206-2574-EGUP-305-00000-SO</v>
          </cell>
          <cell r="B1873" t="str">
            <v>3206</v>
          </cell>
          <cell r="C1873" t="str">
            <v>2574</v>
          </cell>
          <cell r="D1873" t="str">
            <v>EGUP</v>
          </cell>
          <cell r="E1873" t="str">
            <v>305</v>
          </cell>
          <cell r="F1873" t="str">
            <v>00000</v>
          </cell>
          <cell r="G1873" t="str">
            <v>SO</v>
          </cell>
          <cell r="H1873" t="str">
            <v>Consultant</v>
          </cell>
        </row>
        <row r="1874">
          <cell r="A1874" t="str">
            <v>3208-2375-DEFP-303-00000-SO</v>
          </cell>
          <cell r="B1874" t="str">
            <v>3208</v>
          </cell>
          <cell r="C1874" t="str">
            <v>2375</v>
          </cell>
          <cell r="D1874" t="str">
            <v>DEFP</v>
          </cell>
          <cell r="E1874" t="str">
            <v>303</v>
          </cell>
          <cell r="F1874" t="str">
            <v>00000</v>
          </cell>
          <cell r="G1874" t="str">
            <v>SO</v>
          </cell>
          <cell r="H1874" t="str">
            <v>Child Protection Training</v>
          </cell>
        </row>
        <row r="1875">
          <cell r="A1875" t="str">
            <v>3300-1290-0000-000-00000-SO</v>
          </cell>
          <cell r="B1875" t="str">
            <v>3300</v>
          </cell>
          <cell r="C1875" t="str">
            <v>1290</v>
          </cell>
          <cell r="D1875" t="str">
            <v>0000</v>
          </cell>
          <cell r="E1875" t="str">
            <v>000</v>
          </cell>
          <cell r="F1875" t="str">
            <v>00000</v>
          </cell>
          <cell r="G1875" t="str">
            <v>SO</v>
          </cell>
          <cell r="H1875" t="str">
            <v>Evaluation</v>
          </cell>
        </row>
        <row r="1876">
          <cell r="A1876" t="str">
            <v>3300-2051-DEGD-000-00000-SO</v>
          </cell>
          <cell r="B1876" t="str">
            <v>3300</v>
          </cell>
          <cell r="C1876" t="str">
            <v>2051</v>
          </cell>
          <cell r="D1876" t="str">
            <v>DEGD</v>
          </cell>
          <cell r="E1876" t="str">
            <v>000</v>
          </cell>
          <cell r="F1876" t="str">
            <v>00000</v>
          </cell>
          <cell r="G1876" t="str">
            <v>SO</v>
          </cell>
          <cell r="H1876" t="str">
            <v>Evaluation</v>
          </cell>
        </row>
        <row r="1877">
          <cell r="A1877" t="str">
            <v>3300-2051-DEGD-301-00000-SO</v>
          </cell>
          <cell r="B1877" t="str">
            <v>3300</v>
          </cell>
          <cell r="C1877" t="str">
            <v>2051</v>
          </cell>
          <cell r="D1877" t="str">
            <v>DEGD</v>
          </cell>
          <cell r="E1877" t="str">
            <v>301</v>
          </cell>
          <cell r="F1877" t="str">
            <v>00000</v>
          </cell>
          <cell r="G1877" t="str">
            <v>SO</v>
          </cell>
          <cell r="H1877" t="str">
            <v>Evaluation</v>
          </cell>
        </row>
        <row r="1878">
          <cell r="A1878" t="str">
            <v>3300-2051-DEGD-302-00000-SO</v>
          </cell>
          <cell r="B1878" t="str">
            <v>3300</v>
          </cell>
          <cell r="C1878" t="str">
            <v>2051</v>
          </cell>
          <cell r="D1878" t="str">
            <v>DEGD</v>
          </cell>
          <cell r="E1878" t="str">
            <v>302</v>
          </cell>
          <cell r="F1878" t="str">
            <v>00000</v>
          </cell>
          <cell r="G1878" t="str">
            <v>SO</v>
          </cell>
          <cell r="H1878" t="str">
            <v>Evaluation</v>
          </cell>
        </row>
        <row r="1879">
          <cell r="A1879" t="str">
            <v>3300-2141-DHBP-000-00000-SO</v>
          </cell>
          <cell r="B1879" t="str">
            <v>3300</v>
          </cell>
          <cell r="C1879" t="str">
            <v>2141</v>
          </cell>
          <cell r="D1879" t="str">
            <v>DHBP</v>
          </cell>
          <cell r="E1879" t="str">
            <v>000</v>
          </cell>
          <cell r="F1879" t="str">
            <v>00000</v>
          </cell>
          <cell r="G1879" t="str">
            <v>SO</v>
          </cell>
          <cell r="H1879" t="str">
            <v>Evaluation</v>
          </cell>
        </row>
        <row r="1880">
          <cell r="A1880" t="str">
            <v>3300-2230-DLLD-000-00000-SO</v>
          </cell>
          <cell r="B1880" t="str">
            <v>3300</v>
          </cell>
          <cell r="C1880" t="str">
            <v>2230</v>
          </cell>
          <cell r="D1880" t="str">
            <v>DLLD</v>
          </cell>
          <cell r="E1880" t="str">
            <v>000</v>
          </cell>
          <cell r="F1880" t="str">
            <v>00000</v>
          </cell>
          <cell r="G1880" t="str">
            <v>SO</v>
          </cell>
          <cell r="H1880" t="str">
            <v>Evaluation</v>
          </cell>
        </row>
        <row r="1881">
          <cell r="A1881" t="str">
            <v>3300-2375-DEFP-000-00000-SO</v>
          </cell>
          <cell r="B1881" t="str">
            <v>3300</v>
          </cell>
          <cell r="C1881" t="str">
            <v>2375</v>
          </cell>
          <cell r="D1881" t="str">
            <v>DEFP</v>
          </cell>
          <cell r="E1881" t="str">
            <v>000</v>
          </cell>
          <cell r="F1881" t="str">
            <v>00000</v>
          </cell>
          <cell r="G1881" t="str">
            <v>SO</v>
          </cell>
          <cell r="H1881" t="str">
            <v>Evaluation</v>
          </cell>
        </row>
        <row r="1882">
          <cell r="A1882" t="str">
            <v>3300-2460-DIIP-000-00000-SO</v>
          </cell>
          <cell r="B1882" t="str">
            <v>3300</v>
          </cell>
          <cell r="C1882" t="str">
            <v>2460</v>
          </cell>
          <cell r="D1882" t="str">
            <v>DIIP</v>
          </cell>
          <cell r="E1882" t="str">
            <v>000</v>
          </cell>
          <cell r="F1882" t="str">
            <v>00000</v>
          </cell>
          <cell r="G1882" t="str">
            <v>SO</v>
          </cell>
          <cell r="H1882" t="str">
            <v>Evaluation</v>
          </cell>
        </row>
        <row r="1883">
          <cell r="A1883" t="str">
            <v>3300-2574-EGUP-000-00000-SO</v>
          </cell>
          <cell r="B1883" t="str">
            <v>3300</v>
          </cell>
          <cell r="C1883" t="str">
            <v>2574</v>
          </cell>
          <cell r="D1883" t="str">
            <v>EGUP</v>
          </cell>
          <cell r="E1883" t="str">
            <v>000</v>
          </cell>
          <cell r="F1883" t="str">
            <v>00000</v>
          </cell>
          <cell r="G1883" t="str">
            <v>SO</v>
          </cell>
          <cell r="H1883" t="str">
            <v>Evaluation</v>
          </cell>
        </row>
        <row r="1884">
          <cell r="A1884" t="str">
            <v>3301-2574-EGUP-000-00000-SO</v>
          </cell>
          <cell r="B1884" t="str">
            <v>3301</v>
          </cell>
          <cell r="C1884" t="str">
            <v>2574</v>
          </cell>
          <cell r="D1884" t="str">
            <v>EGUP</v>
          </cell>
          <cell r="E1884" t="str">
            <v>000</v>
          </cell>
          <cell r="F1884" t="str">
            <v>00000</v>
          </cell>
          <cell r="G1884" t="str">
            <v>SO</v>
          </cell>
          <cell r="H1884" t="str">
            <v>External Evaluation</v>
          </cell>
        </row>
        <row r="1885">
          <cell r="A1885" t="str">
            <v>3405-1126-0000-000-00000-SO</v>
          </cell>
          <cell r="B1885" t="str">
            <v>3405</v>
          </cell>
          <cell r="C1885" t="str">
            <v>1126</v>
          </cell>
          <cell r="D1885" t="str">
            <v>0000</v>
          </cell>
          <cell r="E1885" t="str">
            <v>000</v>
          </cell>
          <cell r="F1885" t="str">
            <v>00000</v>
          </cell>
          <cell r="G1885" t="str">
            <v>SO</v>
          </cell>
          <cell r="H1885" t="str">
            <v>NBI PSU Transport - Staff Costs</v>
          </cell>
        </row>
        <row r="1886">
          <cell r="A1886" t="str">
            <v>3417-1026-0000-000-00000-SO</v>
          </cell>
          <cell r="B1886" t="str">
            <v>3417</v>
          </cell>
          <cell r="C1886" t="str">
            <v>1026</v>
          </cell>
          <cell r="D1886" t="str">
            <v>0000</v>
          </cell>
          <cell r="E1886" t="str">
            <v>000</v>
          </cell>
          <cell r="F1886" t="str">
            <v>00000</v>
          </cell>
          <cell r="G1886" t="str">
            <v>SO</v>
          </cell>
          <cell r="H1886" t="str">
            <v>TP Vehicle Hire</v>
          </cell>
        </row>
        <row r="1887">
          <cell r="A1887" t="str">
            <v>3417-1026-0000-001-00000-SO</v>
          </cell>
          <cell r="B1887" t="str">
            <v>3417</v>
          </cell>
          <cell r="C1887" t="str">
            <v>1026</v>
          </cell>
          <cell r="D1887" t="str">
            <v>0000</v>
          </cell>
          <cell r="E1887" t="str">
            <v>001</v>
          </cell>
          <cell r="F1887" t="str">
            <v>00000</v>
          </cell>
          <cell r="G1887" t="str">
            <v>SO</v>
          </cell>
          <cell r="H1887" t="str">
            <v>TP Vehicle Hire</v>
          </cell>
        </row>
        <row r="1888">
          <cell r="A1888" t="str">
            <v>3417-1026-0000-002-00000-SO</v>
          </cell>
          <cell r="B1888" t="str">
            <v>3417</v>
          </cell>
          <cell r="C1888" t="str">
            <v>1026</v>
          </cell>
          <cell r="D1888" t="str">
            <v>0000</v>
          </cell>
          <cell r="E1888" t="str">
            <v>002</v>
          </cell>
          <cell r="F1888" t="str">
            <v>00000</v>
          </cell>
          <cell r="G1888" t="str">
            <v>SO</v>
          </cell>
          <cell r="H1888" t="str">
            <v>TP Vehicle Hire</v>
          </cell>
        </row>
        <row r="1889">
          <cell r="A1889" t="str">
            <v>3417-1026-0000-003-00000-SO</v>
          </cell>
          <cell r="B1889" t="str">
            <v>3417</v>
          </cell>
          <cell r="C1889" t="str">
            <v>1026</v>
          </cell>
          <cell r="D1889" t="str">
            <v>0000</v>
          </cell>
          <cell r="E1889" t="str">
            <v>003</v>
          </cell>
          <cell r="F1889" t="str">
            <v>00000</v>
          </cell>
          <cell r="G1889" t="str">
            <v>SO</v>
          </cell>
          <cell r="H1889" t="str">
            <v>TP Vehicle Hire</v>
          </cell>
        </row>
        <row r="1890">
          <cell r="A1890" t="str">
            <v>3417-1026-0000-004-00000-SO</v>
          </cell>
          <cell r="B1890" t="str">
            <v>3417</v>
          </cell>
          <cell r="C1890" t="str">
            <v>1026</v>
          </cell>
          <cell r="D1890" t="str">
            <v>0000</v>
          </cell>
          <cell r="E1890" t="str">
            <v>004</v>
          </cell>
          <cell r="F1890" t="str">
            <v>00000</v>
          </cell>
          <cell r="G1890" t="str">
            <v>SO</v>
          </cell>
          <cell r="H1890" t="str">
            <v>TP Vehicle Hire</v>
          </cell>
        </row>
        <row r="1891">
          <cell r="A1891" t="str">
            <v>3417-1026-0000-005-00000-SO</v>
          </cell>
          <cell r="B1891" t="str">
            <v>3417</v>
          </cell>
          <cell r="C1891" t="str">
            <v>1026</v>
          </cell>
          <cell r="D1891" t="str">
            <v>0000</v>
          </cell>
          <cell r="E1891" t="str">
            <v>005</v>
          </cell>
          <cell r="F1891" t="str">
            <v>00000</v>
          </cell>
          <cell r="G1891" t="str">
            <v>SO</v>
          </cell>
          <cell r="H1891" t="str">
            <v>TP Vehicle Hire</v>
          </cell>
        </row>
        <row r="1892">
          <cell r="A1892" t="str">
            <v>3417-1026-0000-006-00000-SO</v>
          </cell>
          <cell r="B1892" t="str">
            <v>3417</v>
          </cell>
          <cell r="C1892" t="str">
            <v>1026</v>
          </cell>
          <cell r="D1892" t="str">
            <v>0000</v>
          </cell>
          <cell r="E1892" t="str">
            <v>006</v>
          </cell>
          <cell r="F1892" t="str">
            <v>00000</v>
          </cell>
          <cell r="G1892" t="str">
            <v>SO</v>
          </cell>
          <cell r="H1892" t="str">
            <v>TP Vehicle Hire</v>
          </cell>
        </row>
        <row r="1893">
          <cell r="A1893" t="str">
            <v>3417-1026-0000-007-00000-SO</v>
          </cell>
          <cell r="B1893" t="str">
            <v>3417</v>
          </cell>
          <cell r="C1893" t="str">
            <v>1026</v>
          </cell>
          <cell r="D1893" t="str">
            <v>0000</v>
          </cell>
          <cell r="E1893" t="str">
            <v>007</v>
          </cell>
          <cell r="F1893" t="str">
            <v>00000</v>
          </cell>
          <cell r="G1893" t="str">
            <v>SO</v>
          </cell>
          <cell r="H1893" t="str">
            <v>TP Vehicle Hire</v>
          </cell>
        </row>
        <row r="1894">
          <cell r="A1894" t="str">
            <v>3417-1026-0000-008-00000-SO</v>
          </cell>
          <cell r="B1894" t="str">
            <v>3417</v>
          </cell>
          <cell r="C1894" t="str">
            <v>1026</v>
          </cell>
          <cell r="D1894" t="str">
            <v>0000</v>
          </cell>
          <cell r="E1894" t="str">
            <v>008</v>
          </cell>
          <cell r="F1894" t="str">
            <v>00000</v>
          </cell>
          <cell r="G1894" t="str">
            <v>SO</v>
          </cell>
          <cell r="H1894" t="str">
            <v>TP Vehicle Hire</v>
          </cell>
        </row>
        <row r="1895">
          <cell r="A1895" t="str">
            <v>3417-1026-0000-009-00000-SO</v>
          </cell>
          <cell r="B1895" t="str">
            <v>3417</v>
          </cell>
          <cell r="C1895" t="str">
            <v>1026</v>
          </cell>
          <cell r="D1895" t="str">
            <v>0000</v>
          </cell>
          <cell r="E1895" t="str">
            <v>009</v>
          </cell>
          <cell r="F1895" t="str">
            <v>00000</v>
          </cell>
          <cell r="G1895" t="str">
            <v>SO</v>
          </cell>
          <cell r="H1895" t="str">
            <v>TP Vehicle Hire</v>
          </cell>
        </row>
        <row r="1896">
          <cell r="A1896" t="str">
            <v>3417-1026-0000-075-00000-SO</v>
          </cell>
          <cell r="B1896" t="str">
            <v>3417</v>
          </cell>
          <cell r="C1896" t="str">
            <v>1026</v>
          </cell>
          <cell r="D1896" t="str">
            <v>0000</v>
          </cell>
          <cell r="E1896" t="str">
            <v>075</v>
          </cell>
          <cell r="F1896" t="str">
            <v>00000</v>
          </cell>
          <cell r="G1896" t="str">
            <v>SO</v>
          </cell>
          <cell r="H1896" t="str">
            <v>TP Vehicle Hire</v>
          </cell>
        </row>
        <row r="1897">
          <cell r="A1897" t="str">
            <v>3417-1126-0000-000-00000-SO</v>
          </cell>
          <cell r="B1897" t="str">
            <v>3417</v>
          </cell>
          <cell r="C1897" t="str">
            <v>1126</v>
          </cell>
          <cell r="D1897" t="str">
            <v>0000</v>
          </cell>
          <cell r="E1897" t="str">
            <v>000</v>
          </cell>
          <cell r="F1897" t="str">
            <v>00000</v>
          </cell>
          <cell r="G1897" t="str">
            <v>SO</v>
          </cell>
          <cell r="H1897" t="str">
            <v>TP Vehicle Hire</v>
          </cell>
        </row>
        <row r="1898">
          <cell r="A1898" t="str">
            <v>3417-1226-0000-000-00000-SO</v>
          </cell>
          <cell r="B1898" t="str">
            <v>3417</v>
          </cell>
          <cell r="C1898" t="str">
            <v>1226</v>
          </cell>
          <cell r="D1898" t="str">
            <v>0000</v>
          </cell>
          <cell r="E1898" t="str">
            <v>000</v>
          </cell>
          <cell r="F1898" t="str">
            <v>00000</v>
          </cell>
          <cell r="G1898" t="str">
            <v>SO</v>
          </cell>
          <cell r="H1898" t="str">
            <v>TP Vehicle Hire</v>
          </cell>
        </row>
        <row r="1899">
          <cell r="A1899" t="str">
            <v>3417-1326-0000-000-00000-SO</v>
          </cell>
          <cell r="B1899" t="str">
            <v>3417</v>
          </cell>
          <cell r="C1899" t="str">
            <v>1326</v>
          </cell>
          <cell r="D1899" t="str">
            <v>0000</v>
          </cell>
          <cell r="E1899" t="str">
            <v>000</v>
          </cell>
          <cell r="F1899" t="str">
            <v>00000</v>
          </cell>
          <cell r="G1899" t="str">
            <v>SO</v>
          </cell>
          <cell r="H1899" t="str">
            <v>TP Vehicle Hire</v>
          </cell>
        </row>
        <row r="1900">
          <cell r="A1900" t="str">
            <v>3417-2026-0000-000-00000-SO</v>
          </cell>
          <cell r="B1900" t="str">
            <v>3417</v>
          </cell>
          <cell r="C1900" t="str">
            <v>2026</v>
          </cell>
          <cell r="D1900" t="str">
            <v>0000</v>
          </cell>
          <cell r="E1900" t="str">
            <v>000</v>
          </cell>
          <cell r="F1900" t="str">
            <v>00000</v>
          </cell>
          <cell r="G1900" t="str">
            <v>SO</v>
          </cell>
          <cell r="H1900" t="str">
            <v>TP Vehicle Hire</v>
          </cell>
        </row>
        <row r="1901">
          <cell r="A1901" t="str">
            <v>3417-2126-0000-000-00000-SO</v>
          </cell>
          <cell r="B1901" t="str">
            <v>3417</v>
          </cell>
          <cell r="C1901" t="str">
            <v>2126</v>
          </cell>
          <cell r="D1901" t="str">
            <v>0000</v>
          </cell>
          <cell r="E1901" t="str">
            <v>000</v>
          </cell>
          <cell r="F1901" t="str">
            <v>00000</v>
          </cell>
          <cell r="G1901" t="str">
            <v>SO</v>
          </cell>
          <cell r="H1901" t="str">
            <v>TP Vehicle Hire</v>
          </cell>
        </row>
        <row r="1902">
          <cell r="A1902" t="str">
            <v>3417-2226-0000-000-00000-SO</v>
          </cell>
          <cell r="B1902" t="str">
            <v>3417</v>
          </cell>
          <cell r="C1902" t="str">
            <v>2226</v>
          </cell>
          <cell r="D1902" t="str">
            <v>0000</v>
          </cell>
          <cell r="E1902" t="str">
            <v>000</v>
          </cell>
          <cell r="F1902" t="str">
            <v>00000</v>
          </cell>
          <cell r="G1902" t="str">
            <v>SO</v>
          </cell>
          <cell r="H1902" t="str">
            <v>TP Vehicle Hire</v>
          </cell>
        </row>
        <row r="1903">
          <cell r="A1903" t="str">
            <v>3417-2326-0000-000-00000-SO</v>
          </cell>
          <cell r="B1903" t="str">
            <v>3417</v>
          </cell>
          <cell r="C1903" t="str">
            <v>2326</v>
          </cell>
          <cell r="D1903" t="str">
            <v>0000</v>
          </cell>
          <cell r="E1903" t="str">
            <v>000</v>
          </cell>
          <cell r="F1903" t="str">
            <v>00000</v>
          </cell>
          <cell r="G1903" t="str">
            <v>SO</v>
          </cell>
          <cell r="H1903" t="str">
            <v>TP Vehicle Hire</v>
          </cell>
        </row>
        <row r="1904">
          <cell r="A1904" t="str">
            <v>3417-2426-0000-000-00000-SO</v>
          </cell>
          <cell r="B1904" t="str">
            <v>3417</v>
          </cell>
          <cell r="C1904" t="str">
            <v>2426</v>
          </cell>
          <cell r="D1904" t="str">
            <v>0000</v>
          </cell>
          <cell r="E1904" t="str">
            <v>000</v>
          </cell>
          <cell r="F1904" t="str">
            <v>00000</v>
          </cell>
          <cell r="G1904" t="str">
            <v>SO</v>
          </cell>
          <cell r="H1904" t="str">
            <v>TP Vehicle Hire</v>
          </cell>
        </row>
        <row r="1905">
          <cell r="A1905" t="str">
            <v>3417-2526-0000-000-00000-SO</v>
          </cell>
          <cell r="B1905" t="str">
            <v>3417</v>
          </cell>
          <cell r="C1905" t="str">
            <v>2526</v>
          </cell>
          <cell r="D1905" t="str">
            <v>0000</v>
          </cell>
          <cell r="E1905" t="str">
            <v>000</v>
          </cell>
          <cell r="F1905" t="str">
            <v>00000</v>
          </cell>
          <cell r="G1905" t="str">
            <v>SO</v>
          </cell>
          <cell r="H1905" t="str">
            <v>TP Vehicle Hire</v>
          </cell>
        </row>
        <row r="1906">
          <cell r="A1906" t="str">
            <v>3419-1026-0000-000-00000-SO</v>
          </cell>
          <cell r="B1906" t="str">
            <v>3419</v>
          </cell>
          <cell r="C1906" t="str">
            <v>1026</v>
          </cell>
          <cell r="D1906" t="str">
            <v>0000</v>
          </cell>
          <cell r="E1906" t="str">
            <v>000</v>
          </cell>
          <cell r="F1906" t="str">
            <v>00000</v>
          </cell>
          <cell r="G1906" t="str">
            <v>SO</v>
          </cell>
          <cell r="H1906" t="str">
            <v>TP Vehicle Fuel</v>
          </cell>
        </row>
        <row r="1907">
          <cell r="A1907" t="str">
            <v>3419-1026-0000-001-00000-SO</v>
          </cell>
          <cell r="B1907" t="str">
            <v>3419</v>
          </cell>
          <cell r="C1907" t="str">
            <v>1026</v>
          </cell>
          <cell r="D1907" t="str">
            <v>0000</v>
          </cell>
          <cell r="E1907" t="str">
            <v>001</v>
          </cell>
          <cell r="F1907" t="str">
            <v>00000</v>
          </cell>
          <cell r="G1907" t="str">
            <v>SO</v>
          </cell>
          <cell r="H1907" t="str">
            <v>TP Vehicle Fuel</v>
          </cell>
        </row>
        <row r="1908">
          <cell r="A1908" t="str">
            <v>3419-1026-0000-002-00000-SO</v>
          </cell>
          <cell r="B1908" t="str">
            <v>3419</v>
          </cell>
          <cell r="C1908" t="str">
            <v>1026</v>
          </cell>
          <cell r="D1908" t="str">
            <v>0000</v>
          </cell>
          <cell r="E1908" t="str">
            <v>002</v>
          </cell>
          <cell r="F1908" t="str">
            <v>00000</v>
          </cell>
          <cell r="G1908" t="str">
            <v>SO</v>
          </cell>
          <cell r="H1908" t="str">
            <v>TP Vehicle Fuel</v>
          </cell>
        </row>
        <row r="1909">
          <cell r="A1909" t="str">
            <v>3419-1026-0000-003-00000-SO</v>
          </cell>
          <cell r="B1909" t="str">
            <v>3419</v>
          </cell>
          <cell r="C1909" t="str">
            <v>1026</v>
          </cell>
          <cell r="D1909" t="str">
            <v>0000</v>
          </cell>
          <cell r="E1909" t="str">
            <v>003</v>
          </cell>
          <cell r="F1909" t="str">
            <v>00000</v>
          </cell>
          <cell r="G1909" t="str">
            <v>SO</v>
          </cell>
          <cell r="H1909" t="str">
            <v>TP Vehicle Fuel</v>
          </cell>
        </row>
        <row r="1910">
          <cell r="A1910" t="str">
            <v>3419-1026-0000-004-00000-SO</v>
          </cell>
          <cell r="B1910" t="str">
            <v>3419</v>
          </cell>
          <cell r="C1910" t="str">
            <v>1026</v>
          </cell>
          <cell r="D1910" t="str">
            <v>0000</v>
          </cell>
          <cell r="E1910" t="str">
            <v>004</v>
          </cell>
          <cell r="F1910" t="str">
            <v>00000</v>
          </cell>
          <cell r="G1910" t="str">
            <v>SO</v>
          </cell>
          <cell r="H1910" t="str">
            <v>TP Vehicle Fuel</v>
          </cell>
        </row>
        <row r="1911">
          <cell r="A1911" t="str">
            <v>3419-1026-0000-005-00000-SO</v>
          </cell>
          <cell r="B1911" t="str">
            <v>3419</v>
          </cell>
          <cell r="C1911" t="str">
            <v>1026</v>
          </cell>
          <cell r="D1911" t="str">
            <v>0000</v>
          </cell>
          <cell r="E1911" t="str">
            <v>005</v>
          </cell>
          <cell r="F1911" t="str">
            <v>00000</v>
          </cell>
          <cell r="G1911" t="str">
            <v>SO</v>
          </cell>
          <cell r="H1911" t="str">
            <v>TP Vehicle Fuel</v>
          </cell>
        </row>
        <row r="1912">
          <cell r="A1912" t="str">
            <v>3419-1026-0000-006-00000-SO</v>
          </cell>
          <cell r="B1912" t="str">
            <v>3419</v>
          </cell>
          <cell r="C1912" t="str">
            <v>1026</v>
          </cell>
          <cell r="D1912" t="str">
            <v>0000</v>
          </cell>
          <cell r="E1912" t="str">
            <v>006</v>
          </cell>
          <cell r="F1912" t="str">
            <v>00000</v>
          </cell>
          <cell r="G1912" t="str">
            <v>SO</v>
          </cell>
          <cell r="H1912" t="str">
            <v>TP Vehicle Fuel</v>
          </cell>
        </row>
        <row r="1913">
          <cell r="A1913" t="str">
            <v>3419-1026-0000-007-00000-SO</v>
          </cell>
          <cell r="B1913" t="str">
            <v>3419</v>
          </cell>
          <cell r="C1913" t="str">
            <v>1026</v>
          </cell>
          <cell r="D1913" t="str">
            <v>0000</v>
          </cell>
          <cell r="E1913" t="str">
            <v>007</v>
          </cell>
          <cell r="F1913" t="str">
            <v>00000</v>
          </cell>
          <cell r="G1913" t="str">
            <v>SO</v>
          </cell>
          <cell r="H1913" t="str">
            <v>TP Vehicle Fuel</v>
          </cell>
        </row>
        <row r="1914">
          <cell r="A1914" t="str">
            <v>3419-1026-0000-008-00000-SO</v>
          </cell>
          <cell r="B1914" t="str">
            <v>3419</v>
          </cell>
          <cell r="C1914" t="str">
            <v>1026</v>
          </cell>
          <cell r="D1914" t="str">
            <v>0000</v>
          </cell>
          <cell r="E1914" t="str">
            <v>008</v>
          </cell>
          <cell r="F1914" t="str">
            <v>00000</v>
          </cell>
          <cell r="G1914" t="str">
            <v>SO</v>
          </cell>
          <cell r="H1914" t="str">
            <v>TP Vehicle Fuel</v>
          </cell>
        </row>
        <row r="1915">
          <cell r="A1915" t="str">
            <v>3419-1026-0000-009-00000-SO</v>
          </cell>
          <cell r="B1915" t="str">
            <v>3419</v>
          </cell>
          <cell r="C1915" t="str">
            <v>1026</v>
          </cell>
          <cell r="D1915" t="str">
            <v>0000</v>
          </cell>
          <cell r="E1915" t="str">
            <v>009</v>
          </cell>
          <cell r="F1915" t="str">
            <v>00000</v>
          </cell>
          <cell r="G1915" t="str">
            <v>SO</v>
          </cell>
          <cell r="H1915" t="str">
            <v>TP Vehicle Fuel</v>
          </cell>
        </row>
        <row r="1916">
          <cell r="A1916" t="str">
            <v>3419-1026-0000-075-00000-SO</v>
          </cell>
          <cell r="B1916" t="str">
            <v>3419</v>
          </cell>
          <cell r="C1916" t="str">
            <v>1026</v>
          </cell>
          <cell r="D1916" t="str">
            <v>0000</v>
          </cell>
          <cell r="E1916" t="str">
            <v>075</v>
          </cell>
          <cell r="F1916" t="str">
            <v>00000</v>
          </cell>
          <cell r="G1916" t="str">
            <v>SO</v>
          </cell>
          <cell r="H1916" t="str">
            <v>TP Vehicle Fuel</v>
          </cell>
        </row>
        <row r="1917">
          <cell r="A1917" t="str">
            <v>3419-1226-0000-000-00000-SO</v>
          </cell>
          <cell r="B1917" t="str">
            <v>3419</v>
          </cell>
          <cell r="C1917" t="str">
            <v>1226</v>
          </cell>
          <cell r="D1917" t="str">
            <v>0000</v>
          </cell>
          <cell r="E1917" t="str">
            <v>000</v>
          </cell>
          <cell r="F1917" t="str">
            <v>00000</v>
          </cell>
          <cell r="G1917" t="str">
            <v>SO</v>
          </cell>
          <cell r="H1917" t="str">
            <v>TP Vehicle Fuel</v>
          </cell>
        </row>
        <row r="1918">
          <cell r="A1918" t="str">
            <v>3419-1326-0000-000-00000-SO</v>
          </cell>
          <cell r="B1918" t="str">
            <v>3419</v>
          </cell>
          <cell r="C1918" t="str">
            <v>1326</v>
          </cell>
          <cell r="D1918" t="str">
            <v>0000</v>
          </cell>
          <cell r="E1918" t="str">
            <v>000</v>
          </cell>
          <cell r="F1918" t="str">
            <v>00000</v>
          </cell>
          <cell r="G1918" t="str">
            <v>SO</v>
          </cell>
          <cell r="H1918" t="str">
            <v>TP Transport Fuel</v>
          </cell>
        </row>
        <row r="1919">
          <cell r="A1919" t="str">
            <v>3419-2026-0000-000-00000-SO</v>
          </cell>
          <cell r="B1919" t="str">
            <v>3419</v>
          </cell>
          <cell r="C1919" t="str">
            <v>2026</v>
          </cell>
          <cell r="D1919" t="str">
            <v>0000</v>
          </cell>
          <cell r="E1919" t="str">
            <v>000</v>
          </cell>
          <cell r="F1919" t="str">
            <v>00000</v>
          </cell>
          <cell r="G1919" t="str">
            <v>SO</v>
          </cell>
          <cell r="H1919" t="str">
            <v>TP Vehicle Fuel</v>
          </cell>
        </row>
        <row r="1920">
          <cell r="A1920" t="str">
            <v>3419-2126-0000-000-00000-SO</v>
          </cell>
          <cell r="B1920" t="str">
            <v>3419</v>
          </cell>
          <cell r="C1920" t="str">
            <v>2126</v>
          </cell>
          <cell r="D1920" t="str">
            <v>0000</v>
          </cell>
          <cell r="E1920" t="str">
            <v>000</v>
          </cell>
          <cell r="F1920" t="str">
            <v>00000</v>
          </cell>
          <cell r="G1920" t="str">
            <v>SO</v>
          </cell>
          <cell r="H1920" t="str">
            <v>TP Vehicle Fuel</v>
          </cell>
        </row>
        <row r="1921">
          <cell r="A1921" t="str">
            <v>3419-2226-0000-000-00000-SO</v>
          </cell>
          <cell r="B1921" t="str">
            <v>3419</v>
          </cell>
          <cell r="C1921" t="str">
            <v>2226</v>
          </cell>
          <cell r="D1921" t="str">
            <v>0000</v>
          </cell>
          <cell r="E1921" t="str">
            <v>000</v>
          </cell>
          <cell r="F1921" t="str">
            <v>00000</v>
          </cell>
          <cell r="G1921" t="str">
            <v>SO</v>
          </cell>
          <cell r="H1921" t="str">
            <v>TP Vehicle Fuel</v>
          </cell>
        </row>
        <row r="1922">
          <cell r="A1922" t="str">
            <v>3419-2326-0000-000-00000-SO</v>
          </cell>
          <cell r="B1922" t="str">
            <v>3419</v>
          </cell>
          <cell r="C1922" t="str">
            <v>2326</v>
          </cell>
          <cell r="D1922" t="str">
            <v>0000</v>
          </cell>
          <cell r="E1922" t="str">
            <v>000</v>
          </cell>
          <cell r="F1922" t="str">
            <v>00000</v>
          </cell>
          <cell r="G1922" t="str">
            <v>SO</v>
          </cell>
          <cell r="H1922" t="str">
            <v>TP Vehicle Fuel</v>
          </cell>
        </row>
        <row r="1923">
          <cell r="A1923" t="str">
            <v>3419-2426-0000-000-00000-SO</v>
          </cell>
          <cell r="B1923" t="str">
            <v>3419</v>
          </cell>
          <cell r="C1923" t="str">
            <v>2426</v>
          </cell>
          <cell r="D1923" t="str">
            <v>0000</v>
          </cell>
          <cell r="E1923" t="str">
            <v>000</v>
          </cell>
          <cell r="F1923" t="str">
            <v>00000</v>
          </cell>
          <cell r="G1923" t="str">
            <v>SO</v>
          </cell>
          <cell r="H1923" t="str">
            <v>TP Vehicle Fuel</v>
          </cell>
        </row>
        <row r="1924">
          <cell r="A1924" t="str">
            <v>3419-2526-0000-000-00000-SO</v>
          </cell>
          <cell r="B1924" t="str">
            <v>3419</v>
          </cell>
          <cell r="C1924" t="str">
            <v>2526</v>
          </cell>
          <cell r="D1924" t="str">
            <v>0000</v>
          </cell>
          <cell r="E1924" t="str">
            <v>000</v>
          </cell>
          <cell r="F1924" t="str">
            <v>00000</v>
          </cell>
          <cell r="G1924" t="str">
            <v>SO</v>
          </cell>
          <cell r="H1924" t="str">
            <v>TP Vehicle Fuel</v>
          </cell>
        </row>
        <row r="1925">
          <cell r="A1925" t="str">
            <v>3430-1126-0000-000-00000-SO</v>
          </cell>
          <cell r="B1925" t="str">
            <v>3430</v>
          </cell>
          <cell r="C1925" t="str">
            <v>1126</v>
          </cell>
          <cell r="D1925" t="str">
            <v>0000</v>
          </cell>
          <cell r="E1925" t="str">
            <v>000</v>
          </cell>
          <cell r="F1925" t="str">
            <v>00000</v>
          </cell>
          <cell r="G1925" t="str">
            <v>SO</v>
          </cell>
          <cell r="H1925" t="str">
            <v>NBI PSU Transport - Other Costs</v>
          </cell>
        </row>
        <row r="1926">
          <cell r="A1926" t="str">
            <v>3440-1026-0000-000-00000-SO</v>
          </cell>
          <cell r="B1926" t="str">
            <v>3440</v>
          </cell>
          <cell r="C1926" t="str">
            <v>1026</v>
          </cell>
          <cell r="D1926" t="str">
            <v>0000</v>
          </cell>
          <cell r="E1926" t="str">
            <v>000</v>
          </cell>
          <cell r="F1926" t="str">
            <v>00000</v>
          </cell>
          <cell r="G1926" t="str">
            <v>SO</v>
          </cell>
          <cell r="H1926" t="str">
            <v>TP Sundry</v>
          </cell>
        </row>
        <row r="1927">
          <cell r="A1927" t="str">
            <v>3440-1026-0000-001-00000-SO</v>
          </cell>
          <cell r="B1927" t="str">
            <v>3440</v>
          </cell>
          <cell r="C1927" t="str">
            <v>1026</v>
          </cell>
          <cell r="D1927" t="str">
            <v>0000</v>
          </cell>
          <cell r="E1927" t="str">
            <v>001</v>
          </cell>
          <cell r="F1927" t="str">
            <v>00000</v>
          </cell>
          <cell r="G1927" t="str">
            <v>SO</v>
          </cell>
          <cell r="H1927" t="str">
            <v>TP Sundry</v>
          </cell>
        </row>
        <row r="1928">
          <cell r="A1928" t="str">
            <v>3440-1026-0000-002-00000-SO</v>
          </cell>
          <cell r="B1928" t="str">
            <v>3440</v>
          </cell>
          <cell r="C1928" t="str">
            <v>1026</v>
          </cell>
          <cell r="D1928" t="str">
            <v>0000</v>
          </cell>
          <cell r="E1928" t="str">
            <v>002</v>
          </cell>
          <cell r="F1928" t="str">
            <v>00000</v>
          </cell>
          <cell r="G1928" t="str">
            <v>SO</v>
          </cell>
          <cell r="H1928" t="str">
            <v>TP Sundry</v>
          </cell>
        </row>
        <row r="1929">
          <cell r="A1929" t="str">
            <v>3440-1026-0000-003-00000-SO</v>
          </cell>
          <cell r="B1929" t="str">
            <v>3440</v>
          </cell>
          <cell r="C1929" t="str">
            <v>1026</v>
          </cell>
          <cell r="D1929" t="str">
            <v>0000</v>
          </cell>
          <cell r="E1929" t="str">
            <v>003</v>
          </cell>
          <cell r="F1929" t="str">
            <v>00000</v>
          </cell>
          <cell r="G1929" t="str">
            <v>SO</v>
          </cell>
          <cell r="H1929" t="str">
            <v>TP Sundry</v>
          </cell>
        </row>
        <row r="1930">
          <cell r="A1930" t="str">
            <v>3440-1026-0000-004-00000-SO</v>
          </cell>
          <cell r="B1930" t="str">
            <v>3440</v>
          </cell>
          <cell r="C1930" t="str">
            <v>1026</v>
          </cell>
          <cell r="D1930" t="str">
            <v>0000</v>
          </cell>
          <cell r="E1930" t="str">
            <v>004</v>
          </cell>
          <cell r="F1930" t="str">
            <v>00000</v>
          </cell>
          <cell r="G1930" t="str">
            <v>SO</v>
          </cell>
          <cell r="H1930" t="str">
            <v>TP Sundry</v>
          </cell>
        </row>
        <row r="1931">
          <cell r="A1931" t="str">
            <v>3440-1026-0000-005-00000-SO</v>
          </cell>
          <cell r="B1931" t="str">
            <v>3440</v>
          </cell>
          <cell r="C1931" t="str">
            <v>1026</v>
          </cell>
          <cell r="D1931" t="str">
            <v>0000</v>
          </cell>
          <cell r="E1931" t="str">
            <v>005</v>
          </cell>
          <cell r="F1931" t="str">
            <v>00000</v>
          </cell>
          <cell r="G1931" t="str">
            <v>SO</v>
          </cell>
          <cell r="H1931" t="str">
            <v>TP Sundry</v>
          </cell>
        </row>
        <row r="1932">
          <cell r="A1932" t="str">
            <v>3440-1026-0000-006-00000-SO</v>
          </cell>
          <cell r="B1932" t="str">
            <v>3440</v>
          </cell>
          <cell r="C1932" t="str">
            <v>1026</v>
          </cell>
          <cell r="D1932" t="str">
            <v>0000</v>
          </cell>
          <cell r="E1932" t="str">
            <v>006</v>
          </cell>
          <cell r="F1932" t="str">
            <v>00000</v>
          </cell>
          <cell r="G1932" t="str">
            <v>SO</v>
          </cell>
          <cell r="H1932" t="str">
            <v>TP Sundry</v>
          </cell>
        </row>
        <row r="1933">
          <cell r="A1933" t="str">
            <v>3440-1026-0000-007-00000-SO</v>
          </cell>
          <cell r="B1933" t="str">
            <v>3440</v>
          </cell>
          <cell r="C1933" t="str">
            <v>1026</v>
          </cell>
          <cell r="D1933" t="str">
            <v>0000</v>
          </cell>
          <cell r="E1933" t="str">
            <v>007</v>
          </cell>
          <cell r="F1933" t="str">
            <v>00000</v>
          </cell>
          <cell r="G1933" t="str">
            <v>SO</v>
          </cell>
          <cell r="H1933" t="str">
            <v>TP Sundry</v>
          </cell>
        </row>
        <row r="1934">
          <cell r="A1934" t="str">
            <v>3440-1026-0000-008-00000-SO</v>
          </cell>
          <cell r="B1934" t="str">
            <v>3440</v>
          </cell>
          <cell r="C1934" t="str">
            <v>1026</v>
          </cell>
          <cell r="D1934" t="str">
            <v>0000</v>
          </cell>
          <cell r="E1934" t="str">
            <v>008</v>
          </cell>
          <cell r="F1934" t="str">
            <v>00000</v>
          </cell>
          <cell r="G1934" t="str">
            <v>SO</v>
          </cell>
          <cell r="H1934" t="str">
            <v>TP Sundry</v>
          </cell>
        </row>
        <row r="1935">
          <cell r="A1935" t="str">
            <v>3440-1026-0000-009-00000-SO</v>
          </cell>
          <cell r="B1935" t="str">
            <v>3440</v>
          </cell>
          <cell r="C1935" t="str">
            <v>1026</v>
          </cell>
          <cell r="D1935" t="str">
            <v>0000</v>
          </cell>
          <cell r="E1935" t="str">
            <v>009</v>
          </cell>
          <cell r="F1935" t="str">
            <v>00000</v>
          </cell>
          <cell r="G1935" t="str">
            <v>SO</v>
          </cell>
          <cell r="H1935" t="str">
            <v>TP Sundry</v>
          </cell>
        </row>
        <row r="1936">
          <cell r="A1936" t="str">
            <v>3440-1026-0000-075-00000-SO</v>
          </cell>
          <cell r="B1936" t="str">
            <v>3440</v>
          </cell>
          <cell r="C1936" t="str">
            <v>1026</v>
          </cell>
          <cell r="D1936" t="str">
            <v>0000</v>
          </cell>
          <cell r="E1936" t="str">
            <v>075</v>
          </cell>
          <cell r="F1936" t="str">
            <v>00000</v>
          </cell>
          <cell r="G1936" t="str">
            <v>SO</v>
          </cell>
          <cell r="H1936" t="str">
            <v>TP Sundry</v>
          </cell>
        </row>
        <row r="1937">
          <cell r="A1937" t="str">
            <v>3440-1226-0000-000-00000-SO</v>
          </cell>
          <cell r="B1937" t="str">
            <v>3440</v>
          </cell>
          <cell r="C1937" t="str">
            <v>1226</v>
          </cell>
          <cell r="D1937" t="str">
            <v>0000</v>
          </cell>
          <cell r="E1937" t="str">
            <v>000</v>
          </cell>
          <cell r="F1937" t="str">
            <v>00000</v>
          </cell>
          <cell r="G1937" t="str">
            <v>SO</v>
          </cell>
          <cell r="H1937" t="str">
            <v>TP Sundry</v>
          </cell>
        </row>
        <row r="1938">
          <cell r="A1938" t="str">
            <v>3440-2026-0000-000-00000-SO</v>
          </cell>
          <cell r="B1938" t="str">
            <v>3440</v>
          </cell>
          <cell r="C1938" t="str">
            <v>2026</v>
          </cell>
          <cell r="D1938" t="str">
            <v>0000</v>
          </cell>
          <cell r="E1938" t="str">
            <v>000</v>
          </cell>
          <cell r="F1938" t="str">
            <v>00000</v>
          </cell>
          <cell r="G1938" t="str">
            <v>SO</v>
          </cell>
          <cell r="H1938" t="str">
            <v>TP Sundry</v>
          </cell>
        </row>
        <row r="1939">
          <cell r="A1939" t="str">
            <v>3440-2126-0000-000-00000-SO</v>
          </cell>
          <cell r="B1939" t="str">
            <v>3440</v>
          </cell>
          <cell r="C1939" t="str">
            <v>2126</v>
          </cell>
          <cell r="D1939" t="str">
            <v>0000</v>
          </cell>
          <cell r="E1939" t="str">
            <v>000</v>
          </cell>
          <cell r="F1939" t="str">
            <v>00000</v>
          </cell>
          <cell r="G1939" t="str">
            <v>SO</v>
          </cell>
          <cell r="H1939" t="str">
            <v>TP Sundry</v>
          </cell>
        </row>
        <row r="1940">
          <cell r="A1940" t="str">
            <v>3440-2226-0000-000-00000-SO</v>
          </cell>
          <cell r="B1940" t="str">
            <v>3440</v>
          </cell>
          <cell r="C1940" t="str">
            <v>2226</v>
          </cell>
          <cell r="D1940" t="str">
            <v>0000</v>
          </cell>
          <cell r="E1940" t="str">
            <v>000</v>
          </cell>
          <cell r="F1940" t="str">
            <v>00000</v>
          </cell>
          <cell r="G1940" t="str">
            <v>SO</v>
          </cell>
          <cell r="H1940" t="str">
            <v>TP Sundry</v>
          </cell>
        </row>
        <row r="1941">
          <cell r="A1941" t="str">
            <v>3440-2326-0000-000-00000-SO</v>
          </cell>
          <cell r="B1941" t="str">
            <v>3440</v>
          </cell>
          <cell r="C1941" t="str">
            <v>2326</v>
          </cell>
          <cell r="D1941" t="str">
            <v>0000</v>
          </cell>
          <cell r="E1941" t="str">
            <v>000</v>
          </cell>
          <cell r="F1941" t="str">
            <v>00000</v>
          </cell>
          <cell r="G1941" t="str">
            <v>SO</v>
          </cell>
          <cell r="H1941" t="str">
            <v>TP Sundry</v>
          </cell>
        </row>
        <row r="1942">
          <cell r="A1942" t="str">
            <v>3440-2426-0000-000-00000-SO</v>
          </cell>
          <cell r="B1942" t="str">
            <v>3440</v>
          </cell>
          <cell r="C1942" t="str">
            <v>2426</v>
          </cell>
          <cell r="D1942" t="str">
            <v>0000</v>
          </cell>
          <cell r="E1942" t="str">
            <v>000</v>
          </cell>
          <cell r="F1942" t="str">
            <v>00000</v>
          </cell>
          <cell r="G1942" t="str">
            <v>SO</v>
          </cell>
          <cell r="H1942" t="str">
            <v>TP Sundry</v>
          </cell>
        </row>
        <row r="1943">
          <cell r="A1943" t="str">
            <v>3440-2526-0000-000-00000-SO</v>
          </cell>
          <cell r="B1943" t="str">
            <v>3440</v>
          </cell>
          <cell r="C1943" t="str">
            <v>2526</v>
          </cell>
          <cell r="D1943" t="str">
            <v>0000</v>
          </cell>
          <cell r="E1943" t="str">
            <v>000</v>
          </cell>
          <cell r="F1943" t="str">
            <v>00000</v>
          </cell>
          <cell r="G1943" t="str">
            <v>SO</v>
          </cell>
          <cell r="H1943" t="str">
            <v>TP Sundry</v>
          </cell>
        </row>
        <row r="1944">
          <cell r="A1944" t="str">
            <v>3517-1027-0000-076-00000-SO</v>
          </cell>
          <cell r="B1944" t="str">
            <v>3517</v>
          </cell>
          <cell r="C1944" t="str">
            <v>1027</v>
          </cell>
          <cell r="D1944" t="str">
            <v>0000</v>
          </cell>
          <cell r="E1944" t="str">
            <v>076</v>
          </cell>
          <cell r="F1944" t="str">
            <v>00000</v>
          </cell>
          <cell r="G1944" t="str">
            <v>SO</v>
          </cell>
          <cell r="H1944" t="str">
            <v>EX International Staff Salaries &amp; Pensions</v>
          </cell>
        </row>
        <row r="1945">
          <cell r="A1945" t="str">
            <v>3517-1027-0000-077-00000-SO</v>
          </cell>
          <cell r="B1945" t="str">
            <v>3517</v>
          </cell>
          <cell r="C1945" t="str">
            <v>1027</v>
          </cell>
          <cell r="D1945" t="str">
            <v>0000</v>
          </cell>
          <cell r="E1945" t="str">
            <v>077</v>
          </cell>
          <cell r="F1945" t="str">
            <v>00000</v>
          </cell>
          <cell r="G1945" t="str">
            <v>SO</v>
          </cell>
          <cell r="H1945" t="str">
            <v>EX International Staff Salaries &amp; Pensions</v>
          </cell>
        </row>
        <row r="1946">
          <cell r="A1946" t="str">
            <v>3517-1027-0000-078-00000-SO</v>
          </cell>
          <cell r="B1946" t="str">
            <v>3517</v>
          </cell>
          <cell r="C1946" t="str">
            <v>1027</v>
          </cell>
          <cell r="D1946" t="str">
            <v>0000</v>
          </cell>
          <cell r="E1946" t="str">
            <v>078</v>
          </cell>
          <cell r="F1946" t="str">
            <v>00000</v>
          </cell>
          <cell r="G1946" t="str">
            <v>SO</v>
          </cell>
          <cell r="H1946" t="str">
            <v>EX International Staff Salaries &amp; Pensions</v>
          </cell>
        </row>
        <row r="1947">
          <cell r="A1947" t="str">
            <v>3517-1027-0000-079-00000-SO</v>
          </cell>
          <cell r="B1947" t="str">
            <v>3517</v>
          </cell>
          <cell r="C1947" t="str">
            <v>1027</v>
          </cell>
          <cell r="D1947" t="str">
            <v>0000</v>
          </cell>
          <cell r="E1947" t="str">
            <v>079</v>
          </cell>
          <cell r="F1947" t="str">
            <v>00000</v>
          </cell>
          <cell r="G1947" t="str">
            <v>SO</v>
          </cell>
          <cell r="H1947" t="str">
            <v>EX International Staff Salaries &amp; Pensions</v>
          </cell>
        </row>
        <row r="1948">
          <cell r="A1948" t="str">
            <v>3517-1027-0000-080-00000-SO</v>
          </cell>
          <cell r="B1948" t="str">
            <v>3517</v>
          </cell>
          <cell r="C1948" t="str">
            <v>1027</v>
          </cell>
          <cell r="D1948" t="str">
            <v>0000</v>
          </cell>
          <cell r="E1948" t="str">
            <v>080</v>
          </cell>
          <cell r="F1948" t="str">
            <v>00000</v>
          </cell>
          <cell r="G1948" t="str">
            <v>SO</v>
          </cell>
          <cell r="H1948" t="str">
            <v>EX International Staff Salaries &amp; Pensions</v>
          </cell>
        </row>
        <row r="1949">
          <cell r="A1949" t="str">
            <v>3517-1027-0000-081-00000-SO</v>
          </cell>
          <cell r="B1949" t="str">
            <v>3517</v>
          </cell>
          <cell r="C1949" t="str">
            <v>1027</v>
          </cell>
          <cell r="D1949" t="str">
            <v>0000</v>
          </cell>
          <cell r="E1949" t="str">
            <v>081</v>
          </cell>
          <cell r="F1949" t="str">
            <v>00000</v>
          </cell>
          <cell r="G1949" t="str">
            <v>SO</v>
          </cell>
          <cell r="H1949" t="str">
            <v>EX International Staff Salaries &amp; Pensions</v>
          </cell>
        </row>
        <row r="1950">
          <cell r="A1950" t="str">
            <v>3517-1027-0000-082-00000-SO</v>
          </cell>
          <cell r="B1950" t="str">
            <v>3517</v>
          </cell>
          <cell r="C1950" t="str">
            <v>1027</v>
          </cell>
          <cell r="D1950" t="str">
            <v>0000</v>
          </cell>
          <cell r="E1950" t="str">
            <v>082</v>
          </cell>
          <cell r="F1950" t="str">
            <v>00000</v>
          </cell>
          <cell r="G1950" t="str">
            <v>SO</v>
          </cell>
          <cell r="H1950" t="str">
            <v>EX International Staff Salaries &amp; Pensions</v>
          </cell>
        </row>
        <row r="1951">
          <cell r="A1951" t="str">
            <v>3517-1027-0000-083-00000-SO</v>
          </cell>
          <cell r="B1951" t="str">
            <v>3517</v>
          </cell>
          <cell r="C1951" t="str">
            <v>1027</v>
          </cell>
          <cell r="D1951" t="str">
            <v>0000</v>
          </cell>
          <cell r="E1951" t="str">
            <v>083</v>
          </cell>
          <cell r="F1951" t="str">
            <v>00000</v>
          </cell>
          <cell r="G1951" t="str">
            <v>SO</v>
          </cell>
          <cell r="H1951" t="str">
            <v>EX International Staff Salaries &amp; Pensions</v>
          </cell>
        </row>
        <row r="1952">
          <cell r="A1952" t="str">
            <v>3517-1027-0000-175-00000-SO</v>
          </cell>
          <cell r="B1952" t="str">
            <v>3517</v>
          </cell>
          <cell r="C1952" t="str">
            <v>1027</v>
          </cell>
          <cell r="D1952" t="str">
            <v>0000</v>
          </cell>
          <cell r="E1952" t="str">
            <v>175</v>
          </cell>
          <cell r="F1952" t="str">
            <v>00000</v>
          </cell>
          <cell r="G1952" t="str">
            <v>SO</v>
          </cell>
          <cell r="H1952" t="str">
            <v>EX International Staff Salaries &amp; Pensions</v>
          </cell>
        </row>
        <row r="1953">
          <cell r="A1953" t="str">
            <v>3517-1227-0000-000-00000-SO</v>
          </cell>
          <cell r="B1953" t="str">
            <v>3517</v>
          </cell>
          <cell r="C1953" t="str">
            <v>1227</v>
          </cell>
          <cell r="D1953" t="str">
            <v>0000</v>
          </cell>
          <cell r="E1953" t="str">
            <v>000</v>
          </cell>
          <cell r="F1953" t="str">
            <v>00000</v>
          </cell>
          <cell r="G1953" t="str">
            <v>SO</v>
          </cell>
          <cell r="H1953" t="str">
            <v>EX International Staff Salaries &amp; Pensions</v>
          </cell>
        </row>
        <row r="1954">
          <cell r="A1954" t="str">
            <v>3517-1327-0000-085-00000-SO</v>
          </cell>
          <cell r="B1954" t="str">
            <v>3517</v>
          </cell>
          <cell r="C1954" t="str">
            <v>1327</v>
          </cell>
          <cell r="D1954" t="str">
            <v>0000</v>
          </cell>
          <cell r="E1954" t="str">
            <v>085</v>
          </cell>
          <cell r="F1954" t="str">
            <v>00000</v>
          </cell>
          <cell r="G1954" t="str">
            <v>SO</v>
          </cell>
          <cell r="H1954" t="str">
            <v>EX International Staff Salaries &amp; Pensions</v>
          </cell>
        </row>
        <row r="1955">
          <cell r="A1955" t="str">
            <v>3517-2227-0000-084-00000-SO</v>
          </cell>
          <cell r="B1955" t="str">
            <v>3517</v>
          </cell>
          <cell r="C1955" t="str">
            <v>2227</v>
          </cell>
          <cell r="D1955" t="str">
            <v>0000</v>
          </cell>
          <cell r="E1955" t="str">
            <v>084</v>
          </cell>
          <cell r="F1955" t="str">
            <v>00000</v>
          </cell>
          <cell r="G1955" t="str">
            <v>SO</v>
          </cell>
          <cell r="H1955" t="str">
            <v>EX International Staff Salaries &amp; Pensions</v>
          </cell>
        </row>
        <row r="1956">
          <cell r="A1956" t="str">
            <v>3517-2527-0000-085-00000-SO</v>
          </cell>
          <cell r="B1956" t="str">
            <v>3517</v>
          </cell>
          <cell r="C1956" t="str">
            <v>2527</v>
          </cell>
          <cell r="D1956" t="str">
            <v>0000</v>
          </cell>
          <cell r="E1956" t="str">
            <v>085</v>
          </cell>
          <cell r="F1956" t="str">
            <v>00000</v>
          </cell>
          <cell r="G1956" t="str">
            <v>SO</v>
          </cell>
          <cell r="H1956" t="str">
            <v>EX International Staff Salaries &amp; Pensions</v>
          </cell>
        </row>
        <row r="1957">
          <cell r="A1957" t="str">
            <v>3517-2527-0000-175-00000-SO</v>
          </cell>
          <cell r="B1957" t="str">
            <v>3517</v>
          </cell>
          <cell r="C1957" t="str">
            <v>2527</v>
          </cell>
          <cell r="D1957" t="str">
            <v>0000</v>
          </cell>
          <cell r="E1957" t="str">
            <v>175</v>
          </cell>
          <cell r="F1957" t="str">
            <v>00000</v>
          </cell>
          <cell r="G1957" t="str">
            <v>SO</v>
          </cell>
          <cell r="H1957" t="str">
            <v>EX International Staff Salaries &amp; Pensions</v>
          </cell>
        </row>
        <row r="1958">
          <cell r="A1958" t="str">
            <v>3518-1027-0000-076-00000-SO</v>
          </cell>
          <cell r="B1958" t="str">
            <v>3518</v>
          </cell>
          <cell r="C1958" t="str">
            <v>1027</v>
          </cell>
          <cell r="D1958" t="str">
            <v>0000</v>
          </cell>
          <cell r="E1958" t="str">
            <v>076</v>
          </cell>
          <cell r="F1958" t="str">
            <v>00000</v>
          </cell>
          <cell r="G1958" t="str">
            <v>SO</v>
          </cell>
          <cell r="H1958" t="str">
            <v>EX International Staff Income Tax</v>
          </cell>
        </row>
        <row r="1959">
          <cell r="A1959" t="str">
            <v>3518-1027-0000-077-00000-SO</v>
          </cell>
          <cell r="B1959" t="str">
            <v>3518</v>
          </cell>
          <cell r="C1959" t="str">
            <v>1027</v>
          </cell>
          <cell r="D1959" t="str">
            <v>0000</v>
          </cell>
          <cell r="E1959" t="str">
            <v>077</v>
          </cell>
          <cell r="F1959" t="str">
            <v>00000</v>
          </cell>
          <cell r="G1959" t="str">
            <v>SO</v>
          </cell>
          <cell r="H1959" t="str">
            <v>EX International Staff Income Tax</v>
          </cell>
        </row>
        <row r="1960">
          <cell r="A1960" t="str">
            <v>3518-1027-0000-078-00000-SO</v>
          </cell>
          <cell r="B1960" t="str">
            <v>3518</v>
          </cell>
          <cell r="C1960" t="str">
            <v>1027</v>
          </cell>
          <cell r="D1960" t="str">
            <v>0000</v>
          </cell>
          <cell r="E1960" t="str">
            <v>078</v>
          </cell>
          <cell r="F1960" t="str">
            <v>00000</v>
          </cell>
          <cell r="G1960" t="str">
            <v>SO</v>
          </cell>
          <cell r="H1960" t="str">
            <v>EX International Staff Income Tax</v>
          </cell>
        </row>
        <row r="1961">
          <cell r="A1961" t="str">
            <v>3518-1027-0000-079-00000-SO</v>
          </cell>
          <cell r="B1961" t="str">
            <v>3518</v>
          </cell>
          <cell r="C1961" t="str">
            <v>1027</v>
          </cell>
          <cell r="D1961" t="str">
            <v>0000</v>
          </cell>
          <cell r="E1961" t="str">
            <v>079</v>
          </cell>
          <cell r="F1961" t="str">
            <v>00000</v>
          </cell>
          <cell r="G1961" t="str">
            <v>SO</v>
          </cell>
          <cell r="H1961" t="str">
            <v>EX International Staff Income Tax</v>
          </cell>
        </row>
        <row r="1962">
          <cell r="A1962" t="str">
            <v>3518-1027-0000-080-00000-SO</v>
          </cell>
          <cell r="B1962" t="str">
            <v>3518</v>
          </cell>
          <cell r="C1962" t="str">
            <v>1027</v>
          </cell>
          <cell r="D1962" t="str">
            <v>0000</v>
          </cell>
          <cell r="E1962" t="str">
            <v>080</v>
          </cell>
          <cell r="F1962" t="str">
            <v>00000</v>
          </cell>
          <cell r="G1962" t="str">
            <v>SO</v>
          </cell>
          <cell r="H1962" t="str">
            <v>EX International Staff Income Tax</v>
          </cell>
        </row>
        <row r="1963">
          <cell r="A1963" t="str">
            <v>3518-1027-0000-081-00000-SO</v>
          </cell>
          <cell r="B1963" t="str">
            <v>3518</v>
          </cell>
          <cell r="C1963" t="str">
            <v>1027</v>
          </cell>
          <cell r="D1963" t="str">
            <v>0000</v>
          </cell>
          <cell r="E1963" t="str">
            <v>081</v>
          </cell>
          <cell r="F1963" t="str">
            <v>00000</v>
          </cell>
          <cell r="G1963" t="str">
            <v>SO</v>
          </cell>
          <cell r="H1963" t="str">
            <v>EX International Staff Income Tax</v>
          </cell>
        </row>
        <row r="1964">
          <cell r="A1964" t="str">
            <v>3518-1027-0000-082-00000-SO</v>
          </cell>
          <cell r="B1964" t="str">
            <v>3518</v>
          </cell>
          <cell r="C1964" t="str">
            <v>1027</v>
          </cell>
          <cell r="D1964" t="str">
            <v>0000</v>
          </cell>
          <cell r="E1964" t="str">
            <v>082</v>
          </cell>
          <cell r="F1964" t="str">
            <v>00000</v>
          </cell>
          <cell r="G1964" t="str">
            <v>SO</v>
          </cell>
          <cell r="H1964" t="str">
            <v>EX International Staff Income Tax</v>
          </cell>
        </row>
        <row r="1965">
          <cell r="A1965" t="str">
            <v>3518-1027-0000-083-00000-SO</v>
          </cell>
          <cell r="B1965" t="str">
            <v>3518</v>
          </cell>
          <cell r="C1965" t="str">
            <v>1027</v>
          </cell>
          <cell r="D1965" t="str">
            <v>0000</v>
          </cell>
          <cell r="E1965" t="str">
            <v>083</v>
          </cell>
          <cell r="F1965" t="str">
            <v>00000</v>
          </cell>
          <cell r="G1965" t="str">
            <v>SO</v>
          </cell>
          <cell r="H1965" t="str">
            <v>EX International Staff Income Tax</v>
          </cell>
        </row>
        <row r="1966">
          <cell r="A1966" t="str">
            <v>3518-1027-0000-175-00000-SO</v>
          </cell>
          <cell r="B1966" t="str">
            <v>3518</v>
          </cell>
          <cell r="C1966" t="str">
            <v>1027</v>
          </cell>
          <cell r="D1966" t="str">
            <v>0000</v>
          </cell>
          <cell r="E1966" t="str">
            <v>175</v>
          </cell>
          <cell r="F1966" t="str">
            <v>00000</v>
          </cell>
          <cell r="G1966" t="str">
            <v>SO</v>
          </cell>
          <cell r="H1966" t="str">
            <v>EX International Staff Income Tax</v>
          </cell>
        </row>
        <row r="1967">
          <cell r="A1967" t="str">
            <v>3518-1227-0000-000-00000-SO</v>
          </cell>
          <cell r="B1967" t="str">
            <v>3518</v>
          </cell>
          <cell r="C1967" t="str">
            <v>1227</v>
          </cell>
          <cell r="D1967" t="str">
            <v>0000</v>
          </cell>
          <cell r="E1967" t="str">
            <v>000</v>
          </cell>
          <cell r="F1967" t="str">
            <v>00000</v>
          </cell>
          <cell r="G1967" t="str">
            <v>SO</v>
          </cell>
          <cell r="H1967" t="str">
            <v>EX International Staff Income Tax</v>
          </cell>
        </row>
        <row r="1968">
          <cell r="A1968" t="str">
            <v>3518-2227-0000-084-00000-SO</v>
          </cell>
          <cell r="B1968" t="str">
            <v>3518</v>
          </cell>
          <cell r="C1968" t="str">
            <v>2227</v>
          </cell>
          <cell r="D1968" t="str">
            <v>0000</v>
          </cell>
          <cell r="E1968" t="str">
            <v>084</v>
          </cell>
          <cell r="F1968" t="str">
            <v>00000</v>
          </cell>
          <cell r="G1968" t="str">
            <v>SO</v>
          </cell>
          <cell r="H1968" t="str">
            <v>EX International Staff Income Tax</v>
          </cell>
        </row>
        <row r="1969">
          <cell r="A1969" t="str">
            <v>3518-2527-0000-085-00000-SO</v>
          </cell>
          <cell r="B1969" t="str">
            <v>3518</v>
          </cell>
          <cell r="C1969" t="str">
            <v>2527</v>
          </cell>
          <cell r="D1969" t="str">
            <v>0000</v>
          </cell>
          <cell r="E1969" t="str">
            <v>085</v>
          </cell>
          <cell r="F1969" t="str">
            <v>00000</v>
          </cell>
          <cell r="G1969" t="str">
            <v>SO</v>
          </cell>
          <cell r="H1969" t="str">
            <v>EX International Staff Income Tax</v>
          </cell>
        </row>
        <row r="1970">
          <cell r="A1970" t="str">
            <v>3518-2527-0000-175-00000-SO</v>
          </cell>
          <cell r="B1970" t="str">
            <v>3518</v>
          </cell>
          <cell r="C1970" t="str">
            <v>2527</v>
          </cell>
          <cell r="D1970" t="str">
            <v>0000</v>
          </cell>
          <cell r="E1970" t="str">
            <v>175</v>
          </cell>
          <cell r="F1970" t="str">
            <v>00000</v>
          </cell>
          <cell r="G1970" t="str">
            <v>SO</v>
          </cell>
          <cell r="H1970" t="str">
            <v>EX International Staff Income Tax</v>
          </cell>
        </row>
        <row r="1971">
          <cell r="A1971" t="str">
            <v>3519-1027-0000-076-00000-SO</v>
          </cell>
          <cell r="B1971" t="str">
            <v>3519</v>
          </cell>
          <cell r="C1971" t="str">
            <v>1027</v>
          </cell>
          <cell r="D1971" t="str">
            <v>0000</v>
          </cell>
          <cell r="E1971" t="str">
            <v>076</v>
          </cell>
          <cell r="F1971" t="str">
            <v>00000</v>
          </cell>
          <cell r="G1971" t="str">
            <v>SO</v>
          </cell>
          <cell r="H1971" t="str">
            <v>EX International Staff Insurances</v>
          </cell>
        </row>
        <row r="1972">
          <cell r="A1972" t="str">
            <v>3519-1027-0000-077-00000-SO</v>
          </cell>
          <cell r="B1972" t="str">
            <v>3519</v>
          </cell>
          <cell r="C1972" t="str">
            <v>1027</v>
          </cell>
          <cell r="D1972" t="str">
            <v>0000</v>
          </cell>
          <cell r="E1972" t="str">
            <v>077</v>
          </cell>
          <cell r="F1972" t="str">
            <v>00000</v>
          </cell>
          <cell r="G1972" t="str">
            <v>SO</v>
          </cell>
          <cell r="H1972" t="str">
            <v>EX International Staff Insurances</v>
          </cell>
        </row>
        <row r="1973">
          <cell r="A1973" t="str">
            <v>3519-1027-0000-078-00000-SO</v>
          </cell>
          <cell r="B1973" t="str">
            <v>3519</v>
          </cell>
          <cell r="C1973" t="str">
            <v>1027</v>
          </cell>
          <cell r="D1973" t="str">
            <v>0000</v>
          </cell>
          <cell r="E1973" t="str">
            <v>078</v>
          </cell>
          <cell r="F1973" t="str">
            <v>00000</v>
          </cell>
          <cell r="G1973" t="str">
            <v>SO</v>
          </cell>
          <cell r="H1973" t="str">
            <v>EX International Staff Insurances</v>
          </cell>
        </row>
        <row r="1974">
          <cell r="A1974" t="str">
            <v>3519-1027-0000-079-00000-SO</v>
          </cell>
          <cell r="B1974" t="str">
            <v>3519</v>
          </cell>
          <cell r="C1974" t="str">
            <v>1027</v>
          </cell>
          <cell r="D1974" t="str">
            <v>0000</v>
          </cell>
          <cell r="E1974" t="str">
            <v>079</v>
          </cell>
          <cell r="F1974" t="str">
            <v>00000</v>
          </cell>
          <cell r="G1974" t="str">
            <v>SO</v>
          </cell>
          <cell r="H1974" t="str">
            <v>EX International Staff Insurances</v>
          </cell>
        </row>
        <row r="1975">
          <cell r="A1975" t="str">
            <v>3519-1027-0000-080-00000-SO</v>
          </cell>
          <cell r="B1975" t="str">
            <v>3519</v>
          </cell>
          <cell r="C1975" t="str">
            <v>1027</v>
          </cell>
          <cell r="D1975" t="str">
            <v>0000</v>
          </cell>
          <cell r="E1975" t="str">
            <v>080</v>
          </cell>
          <cell r="F1975" t="str">
            <v>00000</v>
          </cell>
          <cell r="G1975" t="str">
            <v>SO</v>
          </cell>
          <cell r="H1975" t="str">
            <v>EX International Staff Insurances</v>
          </cell>
        </row>
        <row r="1976">
          <cell r="A1976" t="str">
            <v>3519-1027-0000-081-00000-SO</v>
          </cell>
          <cell r="B1976" t="str">
            <v>3519</v>
          </cell>
          <cell r="C1976" t="str">
            <v>1027</v>
          </cell>
          <cell r="D1976" t="str">
            <v>0000</v>
          </cell>
          <cell r="E1976" t="str">
            <v>081</v>
          </cell>
          <cell r="F1976" t="str">
            <v>00000</v>
          </cell>
          <cell r="G1976" t="str">
            <v>SO</v>
          </cell>
          <cell r="H1976" t="str">
            <v>EX International Staff Insurances</v>
          </cell>
        </row>
        <row r="1977">
          <cell r="A1977" t="str">
            <v>3519-1027-0000-082-00000-SO</v>
          </cell>
          <cell r="B1977" t="str">
            <v>3519</v>
          </cell>
          <cell r="C1977" t="str">
            <v>1027</v>
          </cell>
          <cell r="D1977" t="str">
            <v>0000</v>
          </cell>
          <cell r="E1977" t="str">
            <v>082</v>
          </cell>
          <cell r="F1977" t="str">
            <v>00000</v>
          </cell>
          <cell r="G1977" t="str">
            <v>SO</v>
          </cell>
          <cell r="H1977" t="str">
            <v>EX International Staff Insurances</v>
          </cell>
        </row>
        <row r="1978">
          <cell r="A1978" t="str">
            <v>3519-1027-0000-083-00000-SO</v>
          </cell>
          <cell r="B1978" t="str">
            <v>3519</v>
          </cell>
          <cell r="C1978" t="str">
            <v>1027</v>
          </cell>
          <cell r="D1978" t="str">
            <v>0000</v>
          </cell>
          <cell r="E1978" t="str">
            <v>083</v>
          </cell>
          <cell r="F1978" t="str">
            <v>00000</v>
          </cell>
          <cell r="G1978" t="str">
            <v>SO</v>
          </cell>
          <cell r="H1978" t="str">
            <v>EX International Staff Insurances</v>
          </cell>
        </row>
        <row r="1979">
          <cell r="A1979" t="str">
            <v>3519-1027-0000-175-00000-SO</v>
          </cell>
          <cell r="B1979" t="str">
            <v>3519</v>
          </cell>
          <cell r="C1979" t="str">
            <v>1027</v>
          </cell>
          <cell r="D1979" t="str">
            <v>0000</v>
          </cell>
          <cell r="E1979" t="str">
            <v>175</v>
          </cell>
          <cell r="F1979" t="str">
            <v>00000</v>
          </cell>
          <cell r="G1979" t="str">
            <v>SO</v>
          </cell>
          <cell r="H1979" t="str">
            <v>EX International Staff Insurances</v>
          </cell>
        </row>
        <row r="1980">
          <cell r="A1980" t="str">
            <v>3519-1227-0000-000-00000-SO</v>
          </cell>
          <cell r="B1980" t="str">
            <v>3519</v>
          </cell>
          <cell r="C1980" t="str">
            <v>1227</v>
          </cell>
          <cell r="D1980" t="str">
            <v>0000</v>
          </cell>
          <cell r="E1980" t="str">
            <v>000</v>
          </cell>
          <cell r="F1980" t="str">
            <v>00000</v>
          </cell>
          <cell r="G1980" t="str">
            <v>SO</v>
          </cell>
          <cell r="H1980" t="str">
            <v>EX International Staff Insurances</v>
          </cell>
        </row>
        <row r="1981">
          <cell r="A1981" t="str">
            <v>3519-2227-0000-084-00000-SO</v>
          </cell>
          <cell r="B1981" t="str">
            <v>3519</v>
          </cell>
          <cell r="C1981" t="str">
            <v>2227</v>
          </cell>
          <cell r="D1981" t="str">
            <v>0000</v>
          </cell>
          <cell r="E1981" t="str">
            <v>084</v>
          </cell>
          <cell r="F1981" t="str">
            <v>00000</v>
          </cell>
          <cell r="G1981" t="str">
            <v>SO</v>
          </cell>
          <cell r="H1981" t="str">
            <v>EX International Staff Insurances</v>
          </cell>
        </row>
        <row r="1982">
          <cell r="A1982" t="str">
            <v>3519-2527-0000-085-00000-SO</v>
          </cell>
          <cell r="B1982" t="str">
            <v>3519</v>
          </cell>
          <cell r="C1982" t="str">
            <v>2527</v>
          </cell>
          <cell r="D1982" t="str">
            <v>0000</v>
          </cell>
          <cell r="E1982" t="str">
            <v>085</v>
          </cell>
          <cell r="F1982" t="str">
            <v>00000</v>
          </cell>
          <cell r="G1982" t="str">
            <v>SO</v>
          </cell>
          <cell r="H1982" t="str">
            <v>EX International Staff Insurances</v>
          </cell>
        </row>
        <row r="1983">
          <cell r="A1983" t="str">
            <v>3519-2527-0000-175-00000-SO</v>
          </cell>
          <cell r="B1983" t="str">
            <v>3519</v>
          </cell>
          <cell r="C1983" t="str">
            <v>2527</v>
          </cell>
          <cell r="D1983" t="str">
            <v>0000</v>
          </cell>
          <cell r="E1983" t="str">
            <v>175</v>
          </cell>
          <cell r="F1983" t="str">
            <v>00000</v>
          </cell>
          <cell r="G1983" t="str">
            <v>SO</v>
          </cell>
          <cell r="H1983" t="str">
            <v>EX International Staff Insurances</v>
          </cell>
        </row>
        <row r="1984">
          <cell r="A1984" t="str">
            <v>3520-1027-0000-076-00000-SO</v>
          </cell>
          <cell r="B1984" t="str">
            <v>3520</v>
          </cell>
          <cell r="C1984" t="str">
            <v>1027</v>
          </cell>
          <cell r="D1984" t="str">
            <v>0000</v>
          </cell>
          <cell r="E1984" t="str">
            <v>076</v>
          </cell>
          <cell r="F1984" t="str">
            <v>00000</v>
          </cell>
          <cell r="G1984" t="str">
            <v>SO</v>
          </cell>
          <cell r="H1984" t="str">
            <v>EX Int'l Staff Training - Course Fees</v>
          </cell>
        </row>
        <row r="1985">
          <cell r="A1985" t="str">
            <v>3520-1027-0000-077-00000-SO</v>
          </cell>
          <cell r="B1985" t="str">
            <v>3520</v>
          </cell>
          <cell r="C1985" t="str">
            <v>1027</v>
          </cell>
          <cell r="D1985" t="str">
            <v>0000</v>
          </cell>
          <cell r="E1985" t="str">
            <v>077</v>
          </cell>
          <cell r="F1985" t="str">
            <v>00000</v>
          </cell>
          <cell r="G1985" t="str">
            <v>SO</v>
          </cell>
          <cell r="H1985" t="str">
            <v>EX Int'l Staff Training - Course Fees</v>
          </cell>
        </row>
        <row r="1986">
          <cell r="A1986" t="str">
            <v>3520-1027-0000-078-00000-SO</v>
          </cell>
          <cell r="B1986" t="str">
            <v>3520</v>
          </cell>
          <cell r="C1986" t="str">
            <v>1027</v>
          </cell>
          <cell r="D1986" t="str">
            <v>0000</v>
          </cell>
          <cell r="E1986" t="str">
            <v>078</v>
          </cell>
          <cell r="F1986" t="str">
            <v>00000</v>
          </cell>
          <cell r="G1986" t="str">
            <v>SO</v>
          </cell>
          <cell r="H1986" t="str">
            <v>EX Int'l Staff Training - Course Fees</v>
          </cell>
        </row>
        <row r="1987">
          <cell r="A1987" t="str">
            <v>3520-1027-0000-079-00000-SO</v>
          </cell>
          <cell r="B1987" t="str">
            <v>3520</v>
          </cell>
          <cell r="C1987" t="str">
            <v>1027</v>
          </cell>
          <cell r="D1987" t="str">
            <v>0000</v>
          </cell>
          <cell r="E1987" t="str">
            <v>079</v>
          </cell>
          <cell r="F1987" t="str">
            <v>00000</v>
          </cell>
          <cell r="G1987" t="str">
            <v>SO</v>
          </cell>
          <cell r="H1987" t="str">
            <v>EX Int'l Staff Training - Course Fees</v>
          </cell>
        </row>
        <row r="1988">
          <cell r="A1988" t="str">
            <v>3520-1027-0000-080-00000-SO</v>
          </cell>
          <cell r="B1988" t="str">
            <v>3520</v>
          </cell>
          <cell r="C1988" t="str">
            <v>1027</v>
          </cell>
          <cell r="D1988" t="str">
            <v>0000</v>
          </cell>
          <cell r="E1988" t="str">
            <v>080</v>
          </cell>
          <cell r="F1988" t="str">
            <v>00000</v>
          </cell>
          <cell r="G1988" t="str">
            <v>SO</v>
          </cell>
          <cell r="H1988" t="str">
            <v>EX Int'l Staff Training - Course Fees</v>
          </cell>
        </row>
        <row r="1989">
          <cell r="A1989" t="str">
            <v>3520-1027-0000-081-00000-SO</v>
          </cell>
          <cell r="B1989" t="str">
            <v>3520</v>
          </cell>
          <cell r="C1989" t="str">
            <v>1027</v>
          </cell>
          <cell r="D1989" t="str">
            <v>0000</v>
          </cell>
          <cell r="E1989" t="str">
            <v>081</v>
          </cell>
          <cell r="F1989" t="str">
            <v>00000</v>
          </cell>
          <cell r="G1989" t="str">
            <v>SO</v>
          </cell>
          <cell r="H1989" t="str">
            <v>EX Int'l Staff Training - Course Fees</v>
          </cell>
        </row>
        <row r="1990">
          <cell r="A1990" t="str">
            <v>3520-1027-0000-082-00000-SO</v>
          </cell>
          <cell r="B1990" t="str">
            <v>3520</v>
          </cell>
          <cell r="C1990" t="str">
            <v>1027</v>
          </cell>
          <cell r="D1990" t="str">
            <v>0000</v>
          </cell>
          <cell r="E1990" t="str">
            <v>082</v>
          </cell>
          <cell r="F1990" t="str">
            <v>00000</v>
          </cell>
          <cell r="G1990" t="str">
            <v>SO</v>
          </cell>
          <cell r="H1990" t="str">
            <v>EX Int'l Staff Training - Course Fees</v>
          </cell>
        </row>
        <row r="1991">
          <cell r="A1991" t="str">
            <v>3520-1027-0000-083-00000-SO</v>
          </cell>
          <cell r="B1991" t="str">
            <v>3520</v>
          </cell>
          <cell r="C1991" t="str">
            <v>1027</v>
          </cell>
          <cell r="D1991" t="str">
            <v>0000</v>
          </cell>
          <cell r="E1991" t="str">
            <v>083</v>
          </cell>
          <cell r="F1991" t="str">
            <v>00000</v>
          </cell>
          <cell r="G1991" t="str">
            <v>SO</v>
          </cell>
          <cell r="H1991" t="str">
            <v>EX Int'l Staff Training - Course Fees</v>
          </cell>
        </row>
        <row r="1992">
          <cell r="A1992" t="str">
            <v>3520-1027-0000-175-00000-SO</v>
          </cell>
          <cell r="B1992" t="str">
            <v>3520</v>
          </cell>
          <cell r="C1992" t="str">
            <v>1027</v>
          </cell>
          <cell r="D1992" t="str">
            <v>0000</v>
          </cell>
          <cell r="E1992" t="str">
            <v>175</v>
          </cell>
          <cell r="F1992" t="str">
            <v>00000</v>
          </cell>
          <cell r="G1992" t="str">
            <v>SO</v>
          </cell>
          <cell r="H1992" t="str">
            <v>EX Int'l Staff Training - Course Fees</v>
          </cell>
        </row>
        <row r="1993">
          <cell r="A1993" t="str">
            <v>3520-1227-0000-000-00000-SO</v>
          </cell>
          <cell r="B1993" t="str">
            <v>3520</v>
          </cell>
          <cell r="C1993" t="str">
            <v>1227</v>
          </cell>
          <cell r="D1993" t="str">
            <v>0000</v>
          </cell>
          <cell r="E1993" t="str">
            <v>000</v>
          </cell>
          <cell r="F1993" t="str">
            <v>00000</v>
          </cell>
          <cell r="G1993" t="str">
            <v>SO</v>
          </cell>
          <cell r="H1993" t="str">
            <v>EX Int'l Staff Training - Course Fees</v>
          </cell>
        </row>
        <row r="1994">
          <cell r="A1994" t="str">
            <v>3520-2227-0000-084-00000-SO</v>
          </cell>
          <cell r="B1994" t="str">
            <v>3520</v>
          </cell>
          <cell r="C1994" t="str">
            <v>2227</v>
          </cell>
          <cell r="D1994" t="str">
            <v>0000</v>
          </cell>
          <cell r="E1994" t="str">
            <v>084</v>
          </cell>
          <cell r="F1994" t="str">
            <v>00000</v>
          </cell>
          <cell r="G1994" t="str">
            <v>SO</v>
          </cell>
          <cell r="H1994" t="str">
            <v>EX Int'l Staff Training - Course Fees</v>
          </cell>
        </row>
        <row r="1995">
          <cell r="A1995" t="str">
            <v>3520-2527-0000-085-00000-SO</v>
          </cell>
          <cell r="B1995" t="str">
            <v>3520</v>
          </cell>
          <cell r="C1995" t="str">
            <v>2527</v>
          </cell>
          <cell r="D1995" t="str">
            <v>0000</v>
          </cell>
          <cell r="E1995" t="str">
            <v>085</v>
          </cell>
          <cell r="F1995" t="str">
            <v>00000</v>
          </cell>
          <cell r="G1995" t="str">
            <v>SO</v>
          </cell>
          <cell r="H1995" t="str">
            <v>EX Int'l Staff Training - Course Fees</v>
          </cell>
        </row>
        <row r="1996">
          <cell r="A1996" t="str">
            <v>3520-2527-0000-175-00000-SO</v>
          </cell>
          <cell r="B1996" t="str">
            <v>3520</v>
          </cell>
          <cell r="C1996" t="str">
            <v>2527</v>
          </cell>
          <cell r="D1996" t="str">
            <v>0000</v>
          </cell>
          <cell r="E1996" t="str">
            <v>175</v>
          </cell>
          <cell r="F1996" t="str">
            <v>00000</v>
          </cell>
          <cell r="G1996" t="str">
            <v>SO</v>
          </cell>
          <cell r="H1996" t="str">
            <v>EX Int'l Staff Training - Course Fees</v>
          </cell>
        </row>
        <row r="1997">
          <cell r="A1997" t="str">
            <v>3521-1027-0000-076-00000-SO</v>
          </cell>
          <cell r="B1997" t="str">
            <v>3521</v>
          </cell>
          <cell r="C1997" t="str">
            <v>1027</v>
          </cell>
          <cell r="D1997" t="str">
            <v>0000</v>
          </cell>
          <cell r="E1997" t="str">
            <v>076</v>
          </cell>
          <cell r="F1997" t="str">
            <v>00000</v>
          </cell>
          <cell r="G1997" t="str">
            <v>SO</v>
          </cell>
          <cell r="H1997" t="str">
            <v>EX Int'l Staff Training - Ancillary Costs</v>
          </cell>
        </row>
        <row r="1998">
          <cell r="A1998" t="str">
            <v>3521-1027-0000-077-00000-SO</v>
          </cell>
          <cell r="B1998" t="str">
            <v>3521</v>
          </cell>
          <cell r="C1998" t="str">
            <v>1027</v>
          </cell>
          <cell r="D1998" t="str">
            <v>0000</v>
          </cell>
          <cell r="E1998" t="str">
            <v>077</v>
          </cell>
          <cell r="F1998" t="str">
            <v>00000</v>
          </cell>
          <cell r="G1998" t="str">
            <v>SO</v>
          </cell>
          <cell r="H1998" t="str">
            <v>EX Int'l Staff Training - Ancillary Costs</v>
          </cell>
        </row>
        <row r="1999">
          <cell r="A1999" t="str">
            <v>3521-1027-0000-078-00000-SO</v>
          </cell>
          <cell r="B1999" t="str">
            <v>3521</v>
          </cell>
          <cell r="C1999" t="str">
            <v>1027</v>
          </cell>
          <cell r="D1999" t="str">
            <v>0000</v>
          </cell>
          <cell r="E1999" t="str">
            <v>078</v>
          </cell>
          <cell r="F1999" t="str">
            <v>00000</v>
          </cell>
          <cell r="G1999" t="str">
            <v>SO</v>
          </cell>
          <cell r="H1999" t="str">
            <v>EX Int'l Staff Training - Ancillary Costs</v>
          </cell>
        </row>
        <row r="2000">
          <cell r="A2000" t="str">
            <v>3521-1027-0000-079-00000-SO</v>
          </cell>
          <cell r="B2000" t="str">
            <v>3521</v>
          </cell>
          <cell r="C2000" t="str">
            <v>1027</v>
          </cell>
          <cell r="D2000" t="str">
            <v>0000</v>
          </cell>
          <cell r="E2000" t="str">
            <v>079</v>
          </cell>
          <cell r="F2000" t="str">
            <v>00000</v>
          </cell>
          <cell r="G2000" t="str">
            <v>SO</v>
          </cell>
          <cell r="H2000" t="str">
            <v>EX Int'l Staff Training - Ancillary Costs</v>
          </cell>
        </row>
        <row r="2001">
          <cell r="A2001" t="str">
            <v>3521-1027-0000-080-00000-SO</v>
          </cell>
          <cell r="B2001" t="str">
            <v>3521</v>
          </cell>
          <cell r="C2001" t="str">
            <v>1027</v>
          </cell>
          <cell r="D2001" t="str">
            <v>0000</v>
          </cell>
          <cell r="E2001" t="str">
            <v>080</v>
          </cell>
          <cell r="F2001" t="str">
            <v>00000</v>
          </cell>
          <cell r="G2001" t="str">
            <v>SO</v>
          </cell>
          <cell r="H2001" t="str">
            <v>EX Int'l Staff Training - Ancillary Costs</v>
          </cell>
        </row>
        <row r="2002">
          <cell r="A2002" t="str">
            <v>3521-1027-0000-081-00000-SO</v>
          </cell>
          <cell r="B2002" t="str">
            <v>3521</v>
          </cell>
          <cell r="C2002" t="str">
            <v>1027</v>
          </cell>
          <cell r="D2002" t="str">
            <v>0000</v>
          </cell>
          <cell r="E2002" t="str">
            <v>081</v>
          </cell>
          <cell r="F2002" t="str">
            <v>00000</v>
          </cell>
          <cell r="G2002" t="str">
            <v>SO</v>
          </cell>
          <cell r="H2002" t="str">
            <v>EX Int'l Staff Training - Ancillary Costs</v>
          </cell>
        </row>
        <row r="2003">
          <cell r="A2003" t="str">
            <v>3521-1027-0000-082-00000-SO</v>
          </cell>
          <cell r="B2003" t="str">
            <v>3521</v>
          </cell>
          <cell r="C2003" t="str">
            <v>1027</v>
          </cell>
          <cell r="D2003" t="str">
            <v>0000</v>
          </cell>
          <cell r="E2003" t="str">
            <v>082</v>
          </cell>
          <cell r="F2003" t="str">
            <v>00000</v>
          </cell>
          <cell r="G2003" t="str">
            <v>SO</v>
          </cell>
          <cell r="H2003" t="str">
            <v>EX Int'l Staff Training - Ancillary Costs</v>
          </cell>
        </row>
        <row r="2004">
          <cell r="A2004" t="str">
            <v>3521-1027-0000-083-00000-SO</v>
          </cell>
          <cell r="B2004" t="str">
            <v>3521</v>
          </cell>
          <cell r="C2004" t="str">
            <v>1027</v>
          </cell>
          <cell r="D2004" t="str">
            <v>0000</v>
          </cell>
          <cell r="E2004" t="str">
            <v>083</v>
          </cell>
          <cell r="F2004" t="str">
            <v>00000</v>
          </cell>
          <cell r="G2004" t="str">
            <v>SO</v>
          </cell>
          <cell r="H2004" t="str">
            <v>EX Int'l Staff Training - Ancillary Costs</v>
          </cell>
        </row>
        <row r="2005">
          <cell r="A2005" t="str">
            <v>3521-1027-0000-175-00000-SO</v>
          </cell>
          <cell r="B2005" t="str">
            <v>3521</v>
          </cell>
          <cell r="C2005" t="str">
            <v>1027</v>
          </cell>
          <cell r="D2005" t="str">
            <v>0000</v>
          </cell>
          <cell r="E2005" t="str">
            <v>175</v>
          </cell>
          <cell r="F2005" t="str">
            <v>00000</v>
          </cell>
          <cell r="G2005" t="str">
            <v>SO</v>
          </cell>
          <cell r="H2005" t="str">
            <v>EX Int'l Staff Training - Ancillary Costs</v>
          </cell>
        </row>
        <row r="2006">
          <cell r="A2006" t="str">
            <v>3521-1227-0000-000-00000-SO</v>
          </cell>
          <cell r="B2006" t="str">
            <v>3521</v>
          </cell>
          <cell r="C2006" t="str">
            <v>1227</v>
          </cell>
          <cell r="D2006" t="str">
            <v>0000</v>
          </cell>
          <cell r="E2006" t="str">
            <v>000</v>
          </cell>
          <cell r="F2006" t="str">
            <v>00000</v>
          </cell>
          <cell r="G2006" t="str">
            <v>SO</v>
          </cell>
          <cell r="H2006" t="str">
            <v>EX Int'l Staff Training - Ancillary Costs</v>
          </cell>
        </row>
        <row r="2007">
          <cell r="A2007" t="str">
            <v>3521-2227-0000-084-00000-SO</v>
          </cell>
          <cell r="B2007" t="str">
            <v>3521</v>
          </cell>
          <cell r="C2007" t="str">
            <v>2227</v>
          </cell>
          <cell r="D2007" t="str">
            <v>0000</v>
          </cell>
          <cell r="E2007" t="str">
            <v>084</v>
          </cell>
          <cell r="F2007" t="str">
            <v>00000</v>
          </cell>
          <cell r="G2007" t="str">
            <v>SO</v>
          </cell>
          <cell r="H2007" t="str">
            <v>EX Int'l Staff Training - Ancillary Costs</v>
          </cell>
        </row>
        <row r="2008">
          <cell r="A2008" t="str">
            <v>3521-2527-0000-085-00000-SO</v>
          </cell>
          <cell r="B2008" t="str">
            <v>3521</v>
          </cell>
          <cell r="C2008" t="str">
            <v>2527</v>
          </cell>
          <cell r="D2008" t="str">
            <v>0000</v>
          </cell>
          <cell r="E2008" t="str">
            <v>085</v>
          </cell>
          <cell r="F2008" t="str">
            <v>00000</v>
          </cell>
          <cell r="G2008" t="str">
            <v>SO</v>
          </cell>
          <cell r="H2008" t="str">
            <v>EX Int'l Staff Training - Ancillary Costs</v>
          </cell>
        </row>
        <row r="2009">
          <cell r="A2009" t="str">
            <v>3521-2527-0000-175-00000-SO</v>
          </cell>
          <cell r="B2009" t="str">
            <v>3521</v>
          </cell>
          <cell r="C2009" t="str">
            <v>2527</v>
          </cell>
          <cell r="D2009" t="str">
            <v>0000</v>
          </cell>
          <cell r="E2009" t="str">
            <v>175</v>
          </cell>
          <cell r="F2009" t="str">
            <v>00000</v>
          </cell>
          <cell r="G2009" t="str">
            <v>SO</v>
          </cell>
          <cell r="H2009" t="str">
            <v>EX Int'l Staff Training - Ancillary Costs</v>
          </cell>
        </row>
        <row r="2010">
          <cell r="A2010" t="str">
            <v>3522-1027-0000-076-00000-SO</v>
          </cell>
          <cell r="B2010" t="str">
            <v>3522</v>
          </cell>
          <cell r="C2010" t="str">
            <v>1027</v>
          </cell>
          <cell r="D2010" t="str">
            <v>0000</v>
          </cell>
          <cell r="E2010" t="str">
            <v>076</v>
          </cell>
          <cell r="F2010" t="str">
            <v>00000</v>
          </cell>
          <cell r="G2010" t="str">
            <v>SO</v>
          </cell>
          <cell r="H2010" t="str">
            <v>EX Food/Household Supplies</v>
          </cell>
        </row>
        <row r="2011">
          <cell r="A2011" t="str">
            <v>3522-1027-0000-077-00000-SO</v>
          </cell>
          <cell r="B2011" t="str">
            <v>3522</v>
          </cell>
          <cell r="C2011" t="str">
            <v>1027</v>
          </cell>
          <cell r="D2011" t="str">
            <v>0000</v>
          </cell>
          <cell r="E2011" t="str">
            <v>077</v>
          </cell>
          <cell r="F2011" t="str">
            <v>00000</v>
          </cell>
          <cell r="G2011" t="str">
            <v>SO</v>
          </cell>
          <cell r="H2011" t="str">
            <v>EX Food/Household Supplies</v>
          </cell>
        </row>
        <row r="2012">
          <cell r="A2012" t="str">
            <v>3522-1027-0000-078-00000-SO</v>
          </cell>
          <cell r="B2012" t="str">
            <v>3522</v>
          </cell>
          <cell r="C2012" t="str">
            <v>1027</v>
          </cell>
          <cell r="D2012" t="str">
            <v>0000</v>
          </cell>
          <cell r="E2012" t="str">
            <v>078</v>
          </cell>
          <cell r="F2012" t="str">
            <v>00000</v>
          </cell>
          <cell r="G2012" t="str">
            <v>SO</v>
          </cell>
          <cell r="H2012" t="str">
            <v>EX Food/Household Supplies</v>
          </cell>
        </row>
        <row r="2013">
          <cell r="A2013" t="str">
            <v>3522-1027-0000-079-00000-SO</v>
          </cell>
          <cell r="B2013" t="str">
            <v>3522</v>
          </cell>
          <cell r="C2013" t="str">
            <v>1027</v>
          </cell>
          <cell r="D2013" t="str">
            <v>0000</v>
          </cell>
          <cell r="E2013" t="str">
            <v>079</v>
          </cell>
          <cell r="F2013" t="str">
            <v>00000</v>
          </cell>
          <cell r="G2013" t="str">
            <v>SO</v>
          </cell>
          <cell r="H2013" t="str">
            <v>EX Food/Household Supplies</v>
          </cell>
        </row>
        <row r="2014">
          <cell r="A2014" t="str">
            <v>3522-1027-0000-080-00000-SO</v>
          </cell>
          <cell r="B2014" t="str">
            <v>3522</v>
          </cell>
          <cell r="C2014" t="str">
            <v>1027</v>
          </cell>
          <cell r="D2014" t="str">
            <v>0000</v>
          </cell>
          <cell r="E2014" t="str">
            <v>080</v>
          </cell>
          <cell r="F2014" t="str">
            <v>00000</v>
          </cell>
          <cell r="G2014" t="str">
            <v>SO</v>
          </cell>
          <cell r="H2014" t="str">
            <v>EX Food/Household Supplies</v>
          </cell>
        </row>
        <row r="2015">
          <cell r="A2015" t="str">
            <v>3522-1027-0000-081-00000-SO</v>
          </cell>
          <cell r="B2015" t="str">
            <v>3522</v>
          </cell>
          <cell r="C2015" t="str">
            <v>1027</v>
          </cell>
          <cell r="D2015" t="str">
            <v>0000</v>
          </cell>
          <cell r="E2015" t="str">
            <v>081</v>
          </cell>
          <cell r="F2015" t="str">
            <v>00000</v>
          </cell>
          <cell r="G2015" t="str">
            <v>SO</v>
          </cell>
          <cell r="H2015" t="str">
            <v>EX Food/Household Supplies</v>
          </cell>
        </row>
        <row r="2016">
          <cell r="A2016" t="str">
            <v>3522-1027-0000-082-00000-SO</v>
          </cell>
          <cell r="B2016" t="str">
            <v>3522</v>
          </cell>
          <cell r="C2016" t="str">
            <v>1027</v>
          </cell>
          <cell r="D2016" t="str">
            <v>0000</v>
          </cell>
          <cell r="E2016" t="str">
            <v>082</v>
          </cell>
          <cell r="F2016" t="str">
            <v>00000</v>
          </cell>
          <cell r="G2016" t="str">
            <v>SO</v>
          </cell>
          <cell r="H2016" t="str">
            <v>EX Food/Household Supplies</v>
          </cell>
        </row>
        <row r="2017">
          <cell r="A2017" t="str">
            <v>3522-1027-0000-083-00000-SO</v>
          </cell>
          <cell r="B2017" t="str">
            <v>3522</v>
          </cell>
          <cell r="C2017" t="str">
            <v>1027</v>
          </cell>
          <cell r="D2017" t="str">
            <v>0000</v>
          </cell>
          <cell r="E2017" t="str">
            <v>083</v>
          </cell>
          <cell r="F2017" t="str">
            <v>00000</v>
          </cell>
          <cell r="G2017" t="str">
            <v>SO</v>
          </cell>
          <cell r="H2017" t="str">
            <v>EX Food/Household Supplies</v>
          </cell>
        </row>
        <row r="2018">
          <cell r="A2018" t="str">
            <v>3522-1027-0000-175-00000-SO</v>
          </cell>
          <cell r="B2018" t="str">
            <v>3522</v>
          </cell>
          <cell r="C2018" t="str">
            <v>1027</v>
          </cell>
          <cell r="D2018" t="str">
            <v>0000</v>
          </cell>
          <cell r="E2018" t="str">
            <v>175</v>
          </cell>
          <cell r="F2018" t="str">
            <v>00000</v>
          </cell>
          <cell r="G2018" t="str">
            <v>SO</v>
          </cell>
          <cell r="H2018" t="str">
            <v>EX Food/Household Supplies</v>
          </cell>
        </row>
        <row r="2019">
          <cell r="A2019" t="str">
            <v>3522-1227-0000-000-00000-SO</v>
          </cell>
          <cell r="B2019" t="str">
            <v>3522</v>
          </cell>
          <cell r="C2019" t="str">
            <v>1227</v>
          </cell>
          <cell r="D2019" t="str">
            <v>0000</v>
          </cell>
          <cell r="E2019" t="str">
            <v>000</v>
          </cell>
          <cell r="F2019" t="str">
            <v>00000</v>
          </cell>
          <cell r="G2019" t="str">
            <v>SO</v>
          </cell>
          <cell r="H2019" t="str">
            <v>EX Food/Household Supplies</v>
          </cell>
        </row>
        <row r="2020">
          <cell r="A2020" t="str">
            <v>3522-2227-0000-084-00000-SO</v>
          </cell>
          <cell r="B2020" t="str">
            <v>3522</v>
          </cell>
          <cell r="C2020" t="str">
            <v>2227</v>
          </cell>
          <cell r="D2020" t="str">
            <v>0000</v>
          </cell>
          <cell r="E2020" t="str">
            <v>084</v>
          </cell>
          <cell r="F2020" t="str">
            <v>00000</v>
          </cell>
          <cell r="G2020" t="str">
            <v>SO</v>
          </cell>
          <cell r="H2020" t="str">
            <v>EX Food/Household Supplies</v>
          </cell>
        </row>
        <row r="2021">
          <cell r="A2021" t="str">
            <v>3522-2527-0000-085-00000-SO</v>
          </cell>
          <cell r="B2021" t="str">
            <v>3522</v>
          </cell>
          <cell r="C2021" t="str">
            <v>2527</v>
          </cell>
          <cell r="D2021" t="str">
            <v>0000</v>
          </cell>
          <cell r="E2021" t="str">
            <v>085</v>
          </cell>
          <cell r="F2021" t="str">
            <v>00000</v>
          </cell>
          <cell r="G2021" t="str">
            <v>SO</v>
          </cell>
          <cell r="H2021" t="str">
            <v>EX Food/Household Supplies</v>
          </cell>
        </row>
        <row r="2022">
          <cell r="A2022" t="str">
            <v>3522-2527-0000-175-00000-SO</v>
          </cell>
          <cell r="B2022" t="str">
            <v>3522</v>
          </cell>
          <cell r="C2022" t="str">
            <v>2527</v>
          </cell>
          <cell r="D2022" t="str">
            <v>0000</v>
          </cell>
          <cell r="E2022" t="str">
            <v>175</v>
          </cell>
          <cell r="F2022" t="str">
            <v>00000</v>
          </cell>
          <cell r="G2022" t="str">
            <v>SO</v>
          </cell>
          <cell r="H2022" t="str">
            <v>EX Food/Household Supplies</v>
          </cell>
        </row>
        <row r="2023">
          <cell r="A2023" t="str">
            <v>3523-1027-0000-076-00000-SO</v>
          </cell>
          <cell r="B2023" t="str">
            <v>3523</v>
          </cell>
          <cell r="C2023" t="str">
            <v>1027</v>
          </cell>
          <cell r="D2023" t="str">
            <v>0000</v>
          </cell>
          <cell r="E2023" t="str">
            <v>076</v>
          </cell>
          <cell r="F2023" t="str">
            <v>00000</v>
          </cell>
          <cell r="G2023" t="str">
            <v>SO</v>
          </cell>
          <cell r="H2023" t="str">
            <v>EX Monthly Allowance</v>
          </cell>
        </row>
        <row r="2024">
          <cell r="A2024" t="str">
            <v>3523-1027-0000-077-00000-SO</v>
          </cell>
          <cell r="B2024" t="str">
            <v>3523</v>
          </cell>
          <cell r="C2024" t="str">
            <v>1027</v>
          </cell>
          <cell r="D2024" t="str">
            <v>0000</v>
          </cell>
          <cell r="E2024" t="str">
            <v>077</v>
          </cell>
          <cell r="F2024" t="str">
            <v>00000</v>
          </cell>
          <cell r="G2024" t="str">
            <v>SO</v>
          </cell>
          <cell r="H2024" t="str">
            <v>EX Monthly Allowance</v>
          </cell>
        </row>
        <row r="2025">
          <cell r="A2025" t="str">
            <v>3523-1027-0000-078-00000-SO</v>
          </cell>
          <cell r="B2025" t="str">
            <v>3523</v>
          </cell>
          <cell r="C2025" t="str">
            <v>1027</v>
          </cell>
          <cell r="D2025" t="str">
            <v>0000</v>
          </cell>
          <cell r="E2025" t="str">
            <v>078</v>
          </cell>
          <cell r="F2025" t="str">
            <v>00000</v>
          </cell>
          <cell r="G2025" t="str">
            <v>SO</v>
          </cell>
          <cell r="H2025" t="str">
            <v>EX Monthly Allowance</v>
          </cell>
        </row>
        <row r="2026">
          <cell r="A2026" t="str">
            <v>3523-1027-0000-079-00000-SO</v>
          </cell>
          <cell r="B2026" t="str">
            <v>3523</v>
          </cell>
          <cell r="C2026" t="str">
            <v>1027</v>
          </cell>
          <cell r="D2026" t="str">
            <v>0000</v>
          </cell>
          <cell r="E2026" t="str">
            <v>079</v>
          </cell>
          <cell r="F2026" t="str">
            <v>00000</v>
          </cell>
          <cell r="G2026" t="str">
            <v>SO</v>
          </cell>
          <cell r="H2026" t="str">
            <v>EX Monthly Allowance</v>
          </cell>
        </row>
        <row r="2027">
          <cell r="A2027" t="str">
            <v>3523-1027-0000-080-00000-SO</v>
          </cell>
          <cell r="B2027" t="str">
            <v>3523</v>
          </cell>
          <cell r="C2027" t="str">
            <v>1027</v>
          </cell>
          <cell r="D2027" t="str">
            <v>0000</v>
          </cell>
          <cell r="E2027" t="str">
            <v>080</v>
          </cell>
          <cell r="F2027" t="str">
            <v>00000</v>
          </cell>
          <cell r="G2027" t="str">
            <v>SO</v>
          </cell>
          <cell r="H2027" t="str">
            <v>EX Monthly Allowance</v>
          </cell>
        </row>
        <row r="2028">
          <cell r="A2028" t="str">
            <v>3523-1027-0000-081-00000-SO</v>
          </cell>
          <cell r="B2028" t="str">
            <v>3523</v>
          </cell>
          <cell r="C2028" t="str">
            <v>1027</v>
          </cell>
          <cell r="D2028" t="str">
            <v>0000</v>
          </cell>
          <cell r="E2028" t="str">
            <v>081</v>
          </cell>
          <cell r="F2028" t="str">
            <v>00000</v>
          </cell>
          <cell r="G2028" t="str">
            <v>SO</v>
          </cell>
          <cell r="H2028" t="str">
            <v>EX Monthly Allowance</v>
          </cell>
        </row>
        <row r="2029">
          <cell r="A2029" t="str">
            <v>3523-1027-0000-082-00000-SO</v>
          </cell>
          <cell r="B2029" t="str">
            <v>3523</v>
          </cell>
          <cell r="C2029" t="str">
            <v>1027</v>
          </cell>
          <cell r="D2029" t="str">
            <v>0000</v>
          </cell>
          <cell r="E2029" t="str">
            <v>082</v>
          </cell>
          <cell r="F2029" t="str">
            <v>00000</v>
          </cell>
          <cell r="G2029" t="str">
            <v>SO</v>
          </cell>
          <cell r="H2029" t="str">
            <v>EX Monthly Allowance</v>
          </cell>
        </row>
        <row r="2030">
          <cell r="A2030" t="str">
            <v>3523-1027-0000-083-00000-SO</v>
          </cell>
          <cell r="B2030" t="str">
            <v>3523</v>
          </cell>
          <cell r="C2030" t="str">
            <v>1027</v>
          </cell>
          <cell r="D2030" t="str">
            <v>0000</v>
          </cell>
          <cell r="E2030" t="str">
            <v>083</v>
          </cell>
          <cell r="F2030" t="str">
            <v>00000</v>
          </cell>
          <cell r="G2030" t="str">
            <v>SO</v>
          </cell>
          <cell r="H2030" t="str">
            <v>EX Monthly Allowance</v>
          </cell>
        </row>
        <row r="2031">
          <cell r="A2031" t="str">
            <v>3523-1027-0000-175-00000-SO</v>
          </cell>
          <cell r="B2031" t="str">
            <v>3523</v>
          </cell>
          <cell r="C2031" t="str">
            <v>1027</v>
          </cell>
          <cell r="D2031" t="str">
            <v>0000</v>
          </cell>
          <cell r="E2031" t="str">
            <v>175</v>
          </cell>
          <cell r="F2031" t="str">
            <v>00000</v>
          </cell>
          <cell r="G2031" t="str">
            <v>SO</v>
          </cell>
          <cell r="H2031" t="str">
            <v>EX Monthly Allowance</v>
          </cell>
        </row>
        <row r="2032">
          <cell r="A2032" t="str">
            <v>3523-1227-0000-000-00000-SO</v>
          </cell>
          <cell r="B2032" t="str">
            <v>3523</v>
          </cell>
          <cell r="C2032" t="str">
            <v>1227</v>
          </cell>
          <cell r="D2032" t="str">
            <v>0000</v>
          </cell>
          <cell r="E2032" t="str">
            <v>000</v>
          </cell>
          <cell r="F2032" t="str">
            <v>00000</v>
          </cell>
          <cell r="G2032" t="str">
            <v>SO</v>
          </cell>
          <cell r="H2032" t="str">
            <v>EX Monthly Allowance</v>
          </cell>
        </row>
        <row r="2033">
          <cell r="A2033" t="str">
            <v>3523-2227-0000-084-00000-SO</v>
          </cell>
          <cell r="B2033" t="str">
            <v>3523</v>
          </cell>
          <cell r="C2033" t="str">
            <v>2227</v>
          </cell>
          <cell r="D2033" t="str">
            <v>0000</v>
          </cell>
          <cell r="E2033" t="str">
            <v>084</v>
          </cell>
          <cell r="F2033" t="str">
            <v>00000</v>
          </cell>
          <cell r="G2033" t="str">
            <v>SO</v>
          </cell>
          <cell r="H2033" t="str">
            <v>EX Monthly Allowance</v>
          </cell>
        </row>
        <row r="2034">
          <cell r="A2034" t="str">
            <v>3523-2527-0000-085-00000-SO</v>
          </cell>
          <cell r="B2034" t="str">
            <v>3523</v>
          </cell>
          <cell r="C2034" t="str">
            <v>2527</v>
          </cell>
          <cell r="D2034" t="str">
            <v>0000</v>
          </cell>
          <cell r="E2034" t="str">
            <v>085</v>
          </cell>
          <cell r="F2034" t="str">
            <v>00000</v>
          </cell>
          <cell r="G2034" t="str">
            <v>SO</v>
          </cell>
          <cell r="H2034" t="str">
            <v>EX Monthly Allowance</v>
          </cell>
        </row>
        <row r="2035">
          <cell r="A2035" t="str">
            <v>3523-2527-0000-175-00000-SO</v>
          </cell>
          <cell r="B2035" t="str">
            <v>3523</v>
          </cell>
          <cell r="C2035" t="str">
            <v>2527</v>
          </cell>
          <cell r="D2035" t="str">
            <v>0000</v>
          </cell>
          <cell r="E2035" t="str">
            <v>175</v>
          </cell>
          <cell r="F2035" t="str">
            <v>00000</v>
          </cell>
          <cell r="G2035" t="str">
            <v>SO</v>
          </cell>
          <cell r="H2035" t="str">
            <v>EX Monthly Allowance</v>
          </cell>
        </row>
        <row r="2036">
          <cell r="A2036" t="str">
            <v>3525-1027-0000-076-00000-SO</v>
          </cell>
          <cell r="B2036" t="str">
            <v>3525</v>
          </cell>
          <cell r="C2036" t="str">
            <v>1027</v>
          </cell>
          <cell r="D2036" t="str">
            <v>0000</v>
          </cell>
          <cell r="E2036" t="str">
            <v>076</v>
          </cell>
          <cell r="F2036" t="str">
            <v>00000</v>
          </cell>
          <cell r="G2036" t="str">
            <v>SO</v>
          </cell>
          <cell r="H2036" t="str">
            <v>EX Induction/Debriefing Costs</v>
          </cell>
        </row>
        <row r="2037">
          <cell r="A2037" t="str">
            <v>3525-1027-0000-077-00000-SO</v>
          </cell>
          <cell r="B2037" t="str">
            <v>3525</v>
          </cell>
          <cell r="C2037" t="str">
            <v>1027</v>
          </cell>
          <cell r="D2037" t="str">
            <v>0000</v>
          </cell>
          <cell r="E2037" t="str">
            <v>077</v>
          </cell>
          <cell r="F2037" t="str">
            <v>00000</v>
          </cell>
          <cell r="G2037" t="str">
            <v>SO</v>
          </cell>
          <cell r="H2037" t="str">
            <v>EX Induction/Debriefing Costs</v>
          </cell>
        </row>
        <row r="2038">
          <cell r="A2038" t="str">
            <v>3525-1027-0000-078-00000-SO</v>
          </cell>
          <cell r="B2038" t="str">
            <v>3525</v>
          </cell>
          <cell r="C2038" t="str">
            <v>1027</v>
          </cell>
          <cell r="D2038" t="str">
            <v>0000</v>
          </cell>
          <cell r="E2038" t="str">
            <v>078</v>
          </cell>
          <cell r="F2038" t="str">
            <v>00000</v>
          </cell>
          <cell r="G2038" t="str">
            <v>SO</v>
          </cell>
          <cell r="H2038" t="str">
            <v>EX Induction/Debriefing Costs</v>
          </cell>
        </row>
        <row r="2039">
          <cell r="A2039" t="str">
            <v>3525-1027-0000-079-00000-SO</v>
          </cell>
          <cell r="B2039" t="str">
            <v>3525</v>
          </cell>
          <cell r="C2039" t="str">
            <v>1027</v>
          </cell>
          <cell r="D2039" t="str">
            <v>0000</v>
          </cell>
          <cell r="E2039" t="str">
            <v>079</v>
          </cell>
          <cell r="F2039" t="str">
            <v>00000</v>
          </cell>
          <cell r="G2039" t="str">
            <v>SO</v>
          </cell>
          <cell r="H2039" t="str">
            <v>EX Induction/Debriefing Costs</v>
          </cell>
        </row>
        <row r="2040">
          <cell r="A2040" t="str">
            <v>3525-1027-0000-080-00000-SO</v>
          </cell>
          <cell r="B2040" t="str">
            <v>3525</v>
          </cell>
          <cell r="C2040" t="str">
            <v>1027</v>
          </cell>
          <cell r="D2040" t="str">
            <v>0000</v>
          </cell>
          <cell r="E2040" t="str">
            <v>080</v>
          </cell>
          <cell r="F2040" t="str">
            <v>00000</v>
          </cell>
          <cell r="G2040" t="str">
            <v>SO</v>
          </cell>
          <cell r="H2040" t="str">
            <v>EX Induction/Debriefing Costs</v>
          </cell>
        </row>
        <row r="2041">
          <cell r="A2041" t="str">
            <v>3525-1027-0000-081-00000-SO</v>
          </cell>
          <cell r="B2041" t="str">
            <v>3525</v>
          </cell>
          <cell r="C2041" t="str">
            <v>1027</v>
          </cell>
          <cell r="D2041" t="str">
            <v>0000</v>
          </cell>
          <cell r="E2041" t="str">
            <v>081</v>
          </cell>
          <cell r="F2041" t="str">
            <v>00000</v>
          </cell>
          <cell r="G2041" t="str">
            <v>SO</v>
          </cell>
          <cell r="H2041" t="str">
            <v>EX Induction/Debriefing Costs</v>
          </cell>
        </row>
        <row r="2042">
          <cell r="A2042" t="str">
            <v>3525-1027-0000-082-00000-SO</v>
          </cell>
          <cell r="B2042" t="str">
            <v>3525</v>
          </cell>
          <cell r="C2042" t="str">
            <v>1027</v>
          </cell>
          <cell r="D2042" t="str">
            <v>0000</v>
          </cell>
          <cell r="E2042" t="str">
            <v>082</v>
          </cell>
          <cell r="F2042" t="str">
            <v>00000</v>
          </cell>
          <cell r="G2042" t="str">
            <v>SO</v>
          </cell>
          <cell r="H2042" t="str">
            <v>EX Induction/Debriefing Costs</v>
          </cell>
        </row>
        <row r="2043">
          <cell r="A2043" t="str">
            <v>3525-1027-0000-083-00000-SO</v>
          </cell>
          <cell r="B2043" t="str">
            <v>3525</v>
          </cell>
          <cell r="C2043" t="str">
            <v>1027</v>
          </cell>
          <cell r="D2043" t="str">
            <v>0000</v>
          </cell>
          <cell r="E2043" t="str">
            <v>083</v>
          </cell>
          <cell r="F2043" t="str">
            <v>00000</v>
          </cell>
          <cell r="G2043" t="str">
            <v>SO</v>
          </cell>
          <cell r="H2043" t="str">
            <v>EX Induction/Debriefing Costs</v>
          </cell>
        </row>
        <row r="2044">
          <cell r="A2044" t="str">
            <v>3525-1027-0000-175-00000-SO</v>
          </cell>
          <cell r="B2044" t="str">
            <v>3525</v>
          </cell>
          <cell r="C2044" t="str">
            <v>1027</v>
          </cell>
          <cell r="D2044" t="str">
            <v>0000</v>
          </cell>
          <cell r="E2044" t="str">
            <v>175</v>
          </cell>
          <cell r="F2044" t="str">
            <v>00000</v>
          </cell>
          <cell r="G2044" t="str">
            <v>SO</v>
          </cell>
          <cell r="H2044" t="str">
            <v>EX Induction/Debriefing Costs</v>
          </cell>
        </row>
        <row r="2045">
          <cell r="A2045" t="str">
            <v>3525-1227-0000-000-00000-SO</v>
          </cell>
          <cell r="B2045" t="str">
            <v>3525</v>
          </cell>
          <cell r="C2045" t="str">
            <v>1227</v>
          </cell>
          <cell r="D2045" t="str">
            <v>0000</v>
          </cell>
          <cell r="E2045" t="str">
            <v>000</v>
          </cell>
          <cell r="F2045" t="str">
            <v>00000</v>
          </cell>
          <cell r="G2045" t="str">
            <v>SO</v>
          </cell>
          <cell r="H2045" t="str">
            <v>EX Induction/Debriefing Costs</v>
          </cell>
        </row>
        <row r="2046">
          <cell r="A2046" t="str">
            <v>3525-2227-0000-084-00000-SO</v>
          </cell>
          <cell r="B2046" t="str">
            <v>3525</v>
          </cell>
          <cell r="C2046" t="str">
            <v>2227</v>
          </cell>
          <cell r="D2046" t="str">
            <v>0000</v>
          </cell>
          <cell r="E2046" t="str">
            <v>084</v>
          </cell>
          <cell r="F2046" t="str">
            <v>00000</v>
          </cell>
          <cell r="G2046" t="str">
            <v>SO</v>
          </cell>
          <cell r="H2046" t="str">
            <v>EX Induction/Debriefing Costs</v>
          </cell>
        </row>
        <row r="2047">
          <cell r="A2047" t="str">
            <v>3525-2527-0000-085-00000-SO</v>
          </cell>
          <cell r="B2047" t="str">
            <v>3525</v>
          </cell>
          <cell r="C2047" t="str">
            <v>2527</v>
          </cell>
          <cell r="D2047" t="str">
            <v>0000</v>
          </cell>
          <cell r="E2047" t="str">
            <v>085</v>
          </cell>
          <cell r="F2047" t="str">
            <v>00000</v>
          </cell>
          <cell r="G2047" t="str">
            <v>SO</v>
          </cell>
          <cell r="H2047" t="str">
            <v>EX Induction/Debriefing Costs</v>
          </cell>
        </row>
        <row r="2048">
          <cell r="A2048" t="str">
            <v>3525-2527-0000-175-00000-SO</v>
          </cell>
          <cell r="B2048" t="str">
            <v>3525</v>
          </cell>
          <cell r="C2048" t="str">
            <v>2527</v>
          </cell>
          <cell r="D2048" t="str">
            <v>0000</v>
          </cell>
          <cell r="E2048" t="str">
            <v>175</v>
          </cell>
          <cell r="F2048" t="str">
            <v>00000</v>
          </cell>
          <cell r="G2048" t="str">
            <v>SO</v>
          </cell>
          <cell r="H2048" t="str">
            <v>EX Induction/Debriefing Costs</v>
          </cell>
        </row>
        <row r="2049">
          <cell r="A2049" t="str">
            <v>3526-1027-0000-076-00000-SO</v>
          </cell>
          <cell r="B2049" t="str">
            <v>3526</v>
          </cell>
          <cell r="C2049" t="str">
            <v>1027</v>
          </cell>
          <cell r="D2049" t="str">
            <v>0000</v>
          </cell>
          <cell r="E2049" t="str">
            <v>076</v>
          </cell>
          <cell r="F2049" t="str">
            <v>00000</v>
          </cell>
          <cell r="G2049" t="str">
            <v>SO</v>
          </cell>
          <cell r="H2049" t="str">
            <v>EX Recruitment Levy</v>
          </cell>
        </row>
        <row r="2050">
          <cell r="A2050" t="str">
            <v>3526-1027-0000-077-00000-SO</v>
          </cell>
          <cell r="B2050" t="str">
            <v>3526</v>
          </cell>
          <cell r="C2050" t="str">
            <v>1027</v>
          </cell>
          <cell r="D2050" t="str">
            <v>0000</v>
          </cell>
          <cell r="E2050" t="str">
            <v>077</v>
          </cell>
          <cell r="F2050" t="str">
            <v>00000</v>
          </cell>
          <cell r="G2050" t="str">
            <v>SO</v>
          </cell>
          <cell r="H2050" t="str">
            <v>EX Recruitment Levy</v>
          </cell>
        </row>
        <row r="2051">
          <cell r="A2051" t="str">
            <v>3526-1027-0000-078-00000-SO</v>
          </cell>
          <cell r="B2051" t="str">
            <v>3526</v>
          </cell>
          <cell r="C2051" t="str">
            <v>1027</v>
          </cell>
          <cell r="D2051" t="str">
            <v>0000</v>
          </cell>
          <cell r="E2051" t="str">
            <v>078</v>
          </cell>
          <cell r="F2051" t="str">
            <v>00000</v>
          </cell>
          <cell r="G2051" t="str">
            <v>SO</v>
          </cell>
          <cell r="H2051" t="str">
            <v>EX Recruitment Levy</v>
          </cell>
        </row>
        <row r="2052">
          <cell r="A2052" t="str">
            <v>3526-1027-0000-079-00000-SO</v>
          </cell>
          <cell r="B2052" t="str">
            <v>3526</v>
          </cell>
          <cell r="C2052" t="str">
            <v>1027</v>
          </cell>
          <cell r="D2052" t="str">
            <v>0000</v>
          </cell>
          <cell r="E2052" t="str">
            <v>079</v>
          </cell>
          <cell r="F2052" t="str">
            <v>00000</v>
          </cell>
          <cell r="G2052" t="str">
            <v>SO</v>
          </cell>
          <cell r="H2052" t="str">
            <v>EX Recruitment Levy</v>
          </cell>
        </row>
        <row r="2053">
          <cell r="A2053" t="str">
            <v>3526-1027-0000-080-00000-SO</v>
          </cell>
          <cell r="B2053" t="str">
            <v>3526</v>
          </cell>
          <cell r="C2053" t="str">
            <v>1027</v>
          </cell>
          <cell r="D2053" t="str">
            <v>0000</v>
          </cell>
          <cell r="E2053" t="str">
            <v>080</v>
          </cell>
          <cell r="F2053" t="str">
            <v>00000</v>
          </cell>
          <cell r="G2053" t="str">
            <v>SO</v>
          </cell>
          <cell r="H2053" t="str">
            <v>EX Recruitment Levy</v>
          </cell>
        </row>
        <row r="2054">
          <cell r="A2054" t="str">
            <v>3526-1027-0000-081-00000-SO</v>
          </cell>
          <cell r="B2054" t="str">
            <v>3526</v>
          </cell>
          <cell r="C2054" t="str">
            <v>1027</v>
          </cell>
          <cell r="D2054" t="str">
            <v>0000</v>
          </cell>
          <cell r="E2054" t="str">
            <v>081</v>
          </cell>
          <cell r="F2054" t="str">
            <v>00000</v>
          </cell>
          <cell r="G2054" t="str">
            <v>SO</v>
          </cell>
          <cell r="H2054" t="str">
            <v>EX Recruitment Levy</v>
          </cell>
        </row>
        <row r="2055">
          <cell r="A2055" t="str">
            <v>3526-1027-0000-082-00000-SO</v>
          </cell>
          <cell r="B2055" t="str">
            <v>3526</v>
          </cell>
          <cell r="C2055" t="str">
            <v>1027</v>
          </cell>
          <cell r="D2055" t="str">
            <v>0000</v>
          </cell>
          <cell r="E2055" t="str">
            <v>082</v>
          </cell>
          <cell r="F2055" t="str">
            <v>00000</v>
          </cell>
          <cell r="G2055" t="str">
            <v>SO</v>
          </cell>
          <cell r="H2055" t="str">
            <v>EX Recruitment Levy</v>
          </cell>
        </row>
        <row r="2056">
          <cell r="A2056" t="str">
            <v>3526-1027-0000-083-00000-SO</v>
          </cell>
          <cell r="B2056" t="str">
            <v>3526</v>
          </cell>
          <cell r="C2056" t="str">
            <v>1027</v>
          </cell>
          <cell r="D2056" t="str">
            <v>0000</v>
          </cell>
          <cell r="E2056" t="str">
            <v>083</v>
          </cell>
          <cell r="F2056" t="str">
            <v>00000</v>
          </cell>
          <cell r="G2056" t="str">
            <v>SO</v>
          </cell>
          <cell r="H2056" t="str">
            <v>EX Recruitment Levy</v>
          </cell>
        </row>
        <row r="2057">
          <cell r="A2057" t="str">
            <v>3526-1027-0000-175-00000-SO</v>
          </cell>
          <cell r="B2057" t="str">
            <v>3526</v>
          </cell>
          <cell r="C2057" t="str">
            <v>1027</v>
          </cell>
          <cell r="D2057" t="str">
            <v>0000</v>
          </cell>
          <cell r="E2057" t="str">
            <v>175</v>
          </cell>
          <cell r="F2057" t="str">
            <v>00000</v>
          </cell>
          <cell r="G2057" t="str">
            <v>SO</v>
          </cell>
          <cell r="H2057" t="str">
            <v>EX Recruitment Levy</v>
          </cell>
        </row>
        <row r="2058">
          <cell r="A2058" t="str">
            <v>3526-1227-0000-000-00000-SO</v>
          </cell>
          <cell r="B2058" t="str">
            <v>3526</v>
          </cell>
          <cell r="C2058" t="str">
            <v>1227</v>
          </cell>
          <cell r="D2058" t="str">
            <v>0000</v>
          </cell>
          <cell r="E2058" t="str">
            <v>000</v>
          </cell>
          <cell r="F2058" t="str">
            <v>00000</v>
          </cell>
          <cell r="G2058" t="str">
            <v>SO</v>
          </cell>
          <cell r="H2058" t="str">
            <v>EX Recruitment Levy</v>
          </cell>
        </row>
        <row r="2059">
          <cell r="A2059" t="str">
            <v>3526-1227-0000-084-00000-SO</v>
          </cell>
          <cell r="B2059" t="str">
            <v>3526</v>
          </cell>
          <cell r="C2059" t="str">
            <v>1227</v>
          </cell>
          <cell r="D2059" t="str">
            <v>0000</v>
          </cell>
          <cell r="E2059" t="str">
            <v>084</v>
          </cell>
          <cell r="F2059" t="str">
            <v>00000</v>
          </cell>
          <cell r="G2059" t="str">
            <v>SO</v>
          </cell>
          <cell r="H2059" t="str">
            <v>EX Recruitment Levy</v>
          </cell>
        </row>
        <row r="2060">
          <cell r="A2060" t="str">
            <v>3526-2227-0000-084-00000-SO</v>
          </cell>
          <cell r="B2060" t="str">
            <v>3526</v>
          </cell>
          <cell r="C2060" t="str">
            <v>2227</v>
          </cell>
          <cell r="D2060" t="str">
            <v>0000</v>
          </cell>
          <cell r="E2060" t="str">
            <v>084</v>
          </cell>
          <cell r="F2060" t="str">
            <v>00000</v>
          </cell>
          <cell r="G2060" t="str">
            <v>SO</v>
          </cell>
          <cell r="H2060" t="str">
            <v>EX Recruitment Levy</v>
          </cell>
        </row>
        <row r="2061">
          <cell r="A2061" t="str">
            <v>3526-2527-0000-085-00000-SO</v>
          </cell>
          <cell r="B2061" t="str">
            <v>3526</v>
          </cell>
          <cell r="C2061" t="str">
            <v>2527</v>
          </cell>
          <cell r="D2061" t="str">
            <v>0000</v>
          </cell>
          <cell r="E2061" t="str">
            <v>085</v>
          </cell>
          <cell r="F2061" t="str">
            <v>00000</v>
          </cell>
          <cell r="G2061" t="str">
            <v>SO</v>
          </cell>
          <cell r="H2061" t="str">
            <v>EX Recruitment Levy</v>
          </cell>
        </row>
        <row r="2062">
          <cell r="A2062" t="str">
            <v>3526-2527-0000-175-00000-SO</v>
          </cell>
          <cell r="B2062" t="str">
            <v>3526</v>
          </cell>
          <cell r="C2062" t="str">
            <v>2527</v>
          </cell>
          <cell r="D2062" t="str">
            <v>0000</v>
          </cell>
          <cell r="E2062" t="str">
            <v>175</v>
          </cell>
          <cell r="F2062" t="str">
            <v>00000</v>
          </cell>
          <cell r="G2062" t="str">
            <v>SO</v>
          </cell>
          <cell r="H2062" t="str">
            <v>EX Recruitment Levy</v>
          </cell>
        </row>
        <row r="2063">
          <cell r="A2063" t="str">
            <v>3526-2574-0000-085-00000-SO</v>
          </cell>
          <cell r="B2063" t="str">
            <v>3526</v>
          </cell>
          <cell r="C2063" t="str">
            <v>2574</v>
          </cell>
          <cell r="D2063" t="str">
            <v>0000</v>
          </cell>
          <cell r="E2063" t="str">
            <v>085</v>
          </cell>
          <cell r="F2063" t="str">
            <v>00000</v>
          </cell>
          <cell r="G2063" t="str">
            <v>SO</v>
          </cell>
          <cell r="H2063" t="str">
            <v>EX Recruitment Levy</v>
          </cell>
        </row>
        <row r="2064">
          <cell r="A2064" t="str">
            <v>3527-1027-0000-076-00000-SO</v>
          </cell>
          <cell r="B2064" t="str">
            <v>3527</v>
          </cell>
          <cell r="C2064" t="str">
            <v>1027</v>
          </cell>
          <cell r="D2064" t="str">
            <v>0000</v>
          </cell>
          <cell r="E2064" t="str">
            <v>076</v>
          </cell>
          <cell r="F2064" t="str">
            <v>00000</v>
          </cell>
          <cell r="G2064" t="str">
            <v>SO</v>
          </cell>
          <cell r="H2064" t="str">
            <v>EX Baggage Allowance</v>
          </cell>
        </row>
        <row r="2065">
          <cell r="A2065" t="str">
            <v>3527-1027-0000-077-00000-SO</v>
          </cell>
          <cell r="B2065" t="str">
            <v>3527</v>
          </cell>
          <cell r="C2065" t="str">
            <v>1027</v>
          </cell>
          <cell r="D2065" t="str">
            <v>0000</v>
          </cell>
          <cell r="E2065" t="str">
            <v>077</v>
          </cell>
          <cell r="F2065" t="str">
            <v>00000</v>
          </cell>
          <cell r="G2065" t="str">
            <v>SO</v>
          </cell>
          <cell r="H2065" t="str">
            <v>EX Baggage Allowance</v>
          </cell>
        </row>
        <row r="2066">
          <cell r="A2066" t="str">
            <v>3527-1027-0000-078-00000-SO</v>
          </cell>
          <cell r="B2066" t="str">
            <v>3527</v>
          </cell>
          <cell r="C2066" t="str">
            <v>1027</v>
          </cell>
          <cell r="D2066" t="str">
            <v>0000</v>
          </cell>
          <cell r="E2066" t="str">
            <v>078</v>
          </cell>
          <cell r="F2066" t="str">
            <v>00000</v>
          </cell>
          <cell r="G2066" t="str">
            <v>SO</v>
          </cell>
          <cell r="H2066" t="str">
            <v>EX Baggage Allowance</v>
          </cell>
        </row>
        <row r="2067">
          <cell r="A2067" t="str">
            <v>3527-1027-0000-079-00000-SO</v>
          </cell>
          <cell r="B2067" t="str">
            <v>3527</v>
          </cell>
          <cell r="C2067" t="str">
            <v>1027</v>
          </cell>
          <cell r="D2067" t="str">
            <v>0000</v>
          </cell>
          <cell r="E2067" t="str">
            <v>079</v>
          </cell>
          <cell r="F2067" t="str">
            <v>00000</v>
          </cell>
          <cell r="G2067" t="str">
            <v>SO</v>
          </cell>
          <cell r="H2067" t="str">
            <v>EX Baggage Allowance</v>
          </cell>
        </row>
        <row r="2068">
          <cell r="A2068" t="str">
            <v>3527-1027-0000-080-00000-SO</v>
          </cell>
          <cell r="B2068" t="str">
            <v>3527</v>
          </cell>
          <cell r="C2068" t="str">
            <v>1027</v>
          </cell>
          <cell r="D2068" t="str">
            <v>0000</v>
          </cell>
          <cell r="E2068" t="str">
            <v>080</v>
          </cell>
          <cell r="F2068" t="str">
            <v>00000</v>
          </cell>
          <cell r="G2068" t="str">
            <v>SO</v>
          </cell>
          <cell r="H2068" t="str">
            <v>EX Baggage Allowance</v>
          </cell>
        </row>
        <row r="2069">
          <cell r="A2069" t="str">
            <v>3527-1027-0000-081-00000-SO</v>
          </cell>
          <cell r="B2069" t="str">
            <v>3527</v>
          </cell>
          <cell r="C2069" t="str">
            <v>1027</v>
          </cell>
          <cell r="D2069" t="str">
            <v>0000</v>
          </cell>
          <cell r="E2069" t="str">
            <v>081</v>
          </cell>
          <cell r="F2069" t="str">
            <v>00000</v>
          </cell>
          <cell r="G2069" t="str">
            <v>SO</v>
          </cell>
          <cell r="H2069" t="str">
            <v>EX Baggage Allowance</v>
          </cell>
        </row>
        <row r="2070">
          <cell r="A2070" t="str">
            <v>3527-1027-0000-082-00000-SO</v>
          </cell>
          <cell r="B2070" t="str">
            <v>3527</v>
          </cell>
          <cell r="C2070" t="str">
            <v>1027</v>
          </cell>
          <cell r="D2070" t="str">
            <v>0000</v>
          </cell>
          <cell r="E2070" t="str">
            <v>082</v>
          </cell>
          <cell r="F2070" t="str">
            <v>00000</v>
          </cell>
          <cell r="G2070" t="str">
            <v>SO</v>
          </cell>
          <cell r="H2070" t="str">
            <v>EX Baggage Allowance</v>
          </cell>
        </row>
        <row r="2071">
          <cell r="A2071" t="str">
            <v>3527-1027-0000-083-00000-SO</v>
          </cell>
          <cell r="B2071" t="str">
            <v>3527</v>
          </cell>
          <cell r="C2071" t="str">
            <v>1027</v>
          </cell>
          <cell r="D2071" t="str">
            <v>0000</v>
          </cell>
          <cell r="E2071" t="str">
            <v>083</v>
          </cell>
          <cell r="F2071" t="str">
            <v>00000</v>
          </cell>
          <cell r="G2071" t="str">
            <v>SO</v>
          </cell>
          <cell r="H2071" t="str">
            <v>EX Baggage Allowance</v>
          </cell>
        </row>
        <row r="2072">
          <cell r="A2072" t="str">
            <v>3527-1027-0000-175-00000-SO</v>
          </cell>
          <cell r="B2072" t="str">
            <v>3527</v>
          </cell>
          <cell r="C2072" t="str">
            <v>1027</v>
          </cell>
          <cell r="D2072" t="str">
            <v>0000</v>
          </cell>
          <cell r="E2072" t="str">
            <v>175</v>
          </cell>
          <cell r="F2072" t="str">
            <v>00000</v>
          </cell>
          <cell r="G2072" t="str">
            <v>SO</v>
          </cell>
          <cell r="H2072" t="str">
            <v>EX Baggage Allowance</v>
          </cell>
        </row>
        <row r="2073">
          <cell r="A2073" t="str">
            <v>3527-1227-0000-000-00000-SO</v>
          </cell>
          <cell r="B2073" t="str">
            <v>3527</v>
          </cell>
          <cell r="C2073" t="str">
            <v>1227</v>
          </cell>
          <cell r="D2073" t="str">
            <v>0000</v>
          </cell>
          <cell r="E2073" t="str">
            <v>000</v>
          </cell>
          <cell r="F2073" t="str">
            <v>00000</v>
          </cell>
          <cell r="G2073" t="str">
            <v>SO</v>
          </cell>
          <cell r="H2073" t="str">
            <v>EX Baggage Allowance</v>
          </cell>
        </row>
        <row r="2074">
          <cell r="A2074" t="str">
            <v>3527-2227-0000-084-00000-SO</v>
          </cell>
          <cell r="B2074" t="str">
            <v>3527</v>
          </cell>
          <cell r="C2074" t="str">
            <v>2227</v>
          </cell>
          <cell r="D2074" t="str">
            <v>0000</v>
          </cell>
          <cell r="E2074" t="str">
            <v>084</v>
          </cell>
          <cell r="F2074" t="str">
            <v>00000</v>
          </cell>
          <cell r="G2074" t="str">
            <v>SO</v>
          </cell>
          <cell r="H2074" t="str">
            <v>EX Baggage Allowance</v>
          </cell>
        </row>
        <row r="2075">
          <cell r="A2075" t="str">
            <v>3527-2527-0000-085-00000-SO</v>
          </cell>
          <cell r="B2075" t="str">
            <v>3527</v>
          </cell>
          <cell r="C2075" t="str">
            <v>2527</v>
          </cell>
          <cell r="D2075" t="str">
            <v>0000</v>
          </cell>
          <cell r="E2075" t="str">
            <v>085</v>
          </cell>
          <cell r="F2075" t="str">
            <v>00000</v>
          </cell>
          <cell r="G2075" t="str">
            <v>SO</v>
          </cell>
          <cell r="H2075" t="str">
            <v>EX Baggage Allowance</v>
          </cell>
        </row>
        <row r="2076">
          <cell r="A2076" t="str">
            <v>3527-2527-0000-175-00000-SO</v>
          </cell>
          <cell r="B2076" t="str">
            <v>3527</v>
          </cell>
          <cell r="C2076" t="str">
            <v>2527</v>
          </cell>
          <cell r="D2076" t="str">
            <v>0000</v>
          </cell>
          <cell r="E2076" t="str">
            <v>175</v>
          </cell>
          <cell r="F2076" t="str">
            <v>00000</v>
          </cell>
          <cell r="G2076" t="str">
            <v>SO</v>
          </cell>
          <cell r="H2076" t="str">
            <v>EX Baggage Allowance</v>
          </cell>
        </row>
        <row r="2077">
          <cell r="A2077" t="str">
            <v>3528-1027-0000-076-00000-SO</v>
          </cell>
          <cell r="B2077" t="str">
            <v>3528</v>
          </cell>
          <cell r="C2077" t="str">
            <v>1027</v>
          </cell>
          <cell r="D2077" t="str">
            <v>0000</v>
          </cell>
          <cell r="E2077" t="str">
            <v>076</v>
          </cell>
          <cell r="F2077" t="str">
            <v>00000</v>
          </cell>
          <cell r="G2077" t="str">
            <v>SO</v>
          </cell>
          <cell r="H2077" t="str">
            <v>EX Int’l Airfares</v>
          </cell>
        </row>
        <row r="2078">
          <cell r="A2078" t="str">
            <v>3528-1027-0000-077-00000-SO</v>
          </cell>
          <cell r="B2078" t="str">
            <v>3528</v>
          </cell>
          <cell r="C2078" t="str">
            <v>1027</v>
          </cell>
          <cell r="D2078" t="str">
            <v>0000</v>
          </cell>
          <cell r="E2078" t="str">
            <v>077</v>
          </cell>
          <cell r="F2078" t="str">
            <v>00000</v>
          </cell>
          <cell r="G2078" t="str">
            <v>SO</v>
          </cell>
          <cell r="H2078" t="str">
            <v>EX Int’l Airfares</v>
          </cell>
        </row>
        <row r="2079">
          <cell r="A2079" t="str">
            <v>3528-1027-0000-078-00000-SO</v>
          </cell>
          <cell r="B2079" t="str">
            <v>3528</v>
          </cell>
          <cell r="C2079" t="str">
            <v>1027</v>
          </cell>
          <cell r="D2079" t="str">
            <v>0000</v>
          </cell>
          <cell r="E2079" t="str">
            <v>078</v>
          </cell>
          <cell r="F2079" t="str">
            <v>00000</v>
          </cell>
          <cell r="G2079" t="str">
            <v>SO</v>
          </cell>
          <cell r="H2079" t="str">
            <v>EX Int’l Airfares</v>
          </cell>
        </row>
        <row r="2080">
          <cell r="A2080" t="str">
            <v>3528-1027-0000-079-00000-SO</v>
          </cell>
          <cell r="B2080" t="str">
            <v>3528</v>
          </cell>
          <cell r="C2080" t="str">
            <v>1027</v>
          </cell>
          <cell r="D2080" t="str">
            <v>0000</v>
          </cell>
          <cell r="E2080" t="str">
            <v>079</v>
          </cell>
          <cell r="F2080" t="str">
            <v>00000</v>
          </cell>
          <cell r="G2080" t="str">
            <v>SO</v>
          </cell>
          <cell r="H2080" t="str">
            <v>EX Int’l Airfares</v>
          </cell>
        </row>
        <row r="2081">
          <cell r="A2081" t="str">
            <v>3528-1027-0000-080-00000-SO</v>
          </cell>
          <cell r="B2081" t="str">
            <v>3528</v>
          </cell>
          <cell r="C2081" t="str">
            <v>1027</v>
          </cell>
          <cell r="D2081" t="str">
            <v>0000</v>
          </cell>
          <cell r="E2081" t="str">
            <v>080</v>
          </cell>
          <cell r="F2081" t="str">
            <v>00000</v>
          </cell>
          <cell r="G2081" t="str">
            <v>SO</v>
          </cell>
          <cell r="H2081" t="str">
            <v>EX Int’l Airfares</v>
          </cell>
        </row>
        <row r="2082">
          <cell r="A2082" t="str">
            <v>3528-1027-0000-081-00000-SO</v>
          </cell>
          <cell r="B2082" t="str">
            <v>3528</v>
          </cell>
          <cell r="C2082" t="str">
            <v>1027</v>
          </cell>
          <cell r="D2082" t="str">
            <v>0000</v>
          </cell>
          <cell r="E2082" t="str">
            <v>081</v>
          </cell>
          <cell r="F2082" t="str">
            <v>00000</v>
          </cell>
          <cell r="G2082" t="str">
            <v>SO</v>
          </cell>
          <cell r="H2082" t="str">
            <v>EX Int’l Airfares</v>
          </cell>
        </row>
        <row r="2083">
          <cell r="A2083" t="str">
            <v>3528-1027-0000-082-00000-SO</v>
          </cell>
          <cell r="B2083" t="str">
            <v>3528</v>
          </cell>
          <cell r="C2083" t="str">
            <v>1027</v>
          </cell>
          <cell r="D2083" t="str">
            <v>0000</v>
          </cell>
          <cell r="E2083" t="str">
            <v>082</v>
          </cell>
          <cell r="F2083" t="str">
            <v>00000</v>
          </cell>
          <cell r="G2083" t="str">
            <v>SO</v>
          </cell>
          <cell r="H2083" t="str">
            <v>EX Int’l Airfares</v>
          </cell>
        </row>
        <row r="2084">
          <cell r="A2084" t="str">
            <v>3528-1027-0000-083-00000-SO</v>
          </cell>
          <cell r="B2084" t="str">
            <v>3528</v>
          </cell>
          <cell r="C2084" t="str">
            <v>1027</v>
          </cell>
          <cell r="D2084" t="str">
            <v>0000</v>
          </cell>
          <cell r="E2084" t="str">
            <v>083</v>
          </cell>
          <cell r="F2084" t="str">
            <v>00000</v>
          </cell>
          <cell r="G2084" t="str">
            <v>SO</v>
          </cell>
          <cell r="H2084" t="str">
            <v>EX Int’l Airfares</v>
          </cell>
        </row>
        <row r="2085">
          <cell r="A2085" t="str">
            <v>3528-1027-0000-175-00000-SO</v>
          </cell>
          <cell r="B2085" t="str">
            <v>3528</v>
          </cell>
          <cell r="C2085" t="str">
            <v>1027</v>
          </cell>
          <cell r="D2085" t="str">
            <v>0000</v>
          </cell>
          <cell r="E2085" t="str">
            <v>175</v>
          </cell>
          <cell r="F2085" t="str">
            <v>00000</v>
          </cell>
          <cell r="G2085" t="str">
            <v>SO</v>
          </cell>
          <cell r="H2085" t="str">
            <v>EX Int’l Airfares</v>
          </cell>
        </row>
        <row r="2086">
          <cell r="A2086" t="str">
            <v>3528-1227-0000-000-00000-SO</v>
          </cell>
          <cell r="B2086" t="str">
            <v>3528</v>
          </cell>
          <cell r="C2086" t="str">
            <v>1227</v>
          </cell>
          <cell r="D2086" t="str">
            <v>0000</v>
          </cell>
          <cell r="E2086" t="str">
            <v>000</v>
          </cell>
          <cell r="F2086" t="str">
            <v>00000</v>
          </cell>
          <cell r="G2086" t="str">
            <v>SO</v>
          </cell>
          <cell r="H2086" t="str">
            <v>EX Int’l Airfares</v>
          </cell>
        </row>
        <row r="2087">
          <cell r="A2087" t="str">
            <v>3528-2227-0000-084-00000-SO</v>
          </cell>
          <cell r="B2087" t="str">
            <v>3528</v>
          </cell>
          <cell r="C2087" t="str">
            <v>2227</v>
          </cell>
          <cell r="D2087" t="str">
            <v>0000</v>
          </cell>
          <cell r="E2087" t="str">
            <v>084</v>
          </cell>
          <cell r="F2087" t="str">
            <v>00000</v>
          </cell>
          <cell r="G2087" t="str">
            <v>SO</v>
          </cell>
          <cell r="H2087" t="str">
            <v>EX Int’l Airfares</v>
          </cell>
        </row>
        <row r="2088">
          <cell r="A2088" t="str">
            <v>3528-2527-0000-085-00000-SO</v>
          </cell>
          <cell r="B2088" t="str">
            <v>3528</v>
          </cell>
          <cell r="C2088" t="str">
            <v>2527</v>
          </cell>
          <cell r="D2088" t="str">
            <v>0000</v>
          </cell>
          <cell r="E2088" t="str">
            <v>085</v>
          </cell>
          <cell r="F2088" t="str">
            <v>00000</v>
          </cell>
          <cell r="G2088" t="str">
            <v>SO</v>
          </cell>
          <cell r="H2088" t="str">
            <v>EX Int’l Airfares</v>
          </cell>
        </row>
        <row r="2089">
          <cell r="A2089" t="str">
            <v>3528-2527-0000-175-00000-SO</v>
          </cell>
          <cell r="B2089" t="str">
            <v>3528</v>
          </cell>
          <cell r="C2089" t="str">
            <v>2527</v>
          </cell>
          <cell r="D2089" t="str">
            <v>0000</v>
          </cell>
          <cell r="E2089" t="str">
            <v>175</v>
          </cell>
          <cell r="F2089" t="str">
            <v>00000</v>
          </cell>
          <cell r="G2089" t="str">
            <v>SO</v>
          </cell>
          <cell r="H2089" t="str">
            <v>EX Int’l Airfares</v>
          </cell>
        </row>
        <row r="2090">
          <cell r="A2090" t="str">
            <v>3529-1027-0000-076-00000-SO</v>
          </cell>
          <cell r="B2090" t="str">
            <v>3529</v>
          </cell>
          <cell r="C2090" t="str">
            <v>1027</v>
          </cell>
          <cell r="D2090" t="str">
            <v>0000</v>
          </cell>
          <cell r="E2090" t="str">
            <v>076</v>
          </cell>
          <cell r="F2090" t="str">
            <v>00000</v>
          </cell>
          <cell r="G2090" t="str">
            <v>SO</v>
          </cell>
          <cell r="H2090" t="str">
            <v>EX R&amp;R Costs</v>
          </cell>
        </row>
        <row r="2091">
          <cell r="A2091" t="str">
            <v>3529-1027-0000-077-00000-SO</v>
          </cell>
          <cell r="B2091" t="str">
            <v>3529</v>
          </cell>
          <cell r="C2091" t="str">
            <v>1027</v>
          </cell>
          <cell r="D2091" t="str">
            <v>0000</v>
          </cell>
          <cell r="E2091" t="str">
            <v>077</v>
          </cell>
          <cell r="F2091" t="str">
            <v>00000</v>
          </cell>
          <cell r="G2091" t="str">
            <v>SO</v>
          </cell>
          <cell r="H2091" t="str">
            <v>EX R&amp;R Costs</v>
          </cell>
        </row>
        <row r="2092">
          <cell r="A2092" t="str">
            <v>3529-1027-0000-078-00000-SO</v>
          </cell>
          <cell r="B2092" t="str">
            <v>3529</v>
          </cell>
          <cell r="C2092" t="str">
            <v>1027</v>
          </cell>
          <cell r="D2092" t="str">
            <v>0000</v>
          </cell>
          <cell r="E2092" t="str">
            <v>078</v>
          </cell>
          <cell r="F2092" t="str">
            <v>00000</v>
          </cell>
          <cell r="G2092" t="str">
            <v>SO</v>
          </cell>
          <cell r="H2092" t="str">
            <v>EX R&amp;R Costs</v>
          </cell>
        </row>
        <row r="2093">
          <cell r="A2093" t="str">
            <v>3529-1027-0000-079-00000-SO</v>
          </cell>
          <cell r="B2093" t="str">
            <v>3529</v>
          </cell>
          <cell r="C2093" t="str">
            <v>1027</v>
          </cell>
          <cell r="D2093" t="str">
            <v>0000</v>
          </cell>
          <cell r="E2093" t="str">
            <v>079</v>
          </cell>
          <cell r="F2093" t="str">
            <v>00000</v>
          </cell>
          <cell r="G2093" t="str">
            <v>SO</v>
          </cell>
          <cell r="H2093" t="str">
            <v>EX R&amp;R Costs</v>
          </cell>
        </row>
        <row r="2094">
          <cell r="A2094" t="str">
            <v>3529-1027-0000-080-00000-SO</v>
          </cell>
          <cell r="B2094" t="str">
            <v>3529</v>
          </cell>
          <cell r="C2094" t="str">
            <v>1027</v>
          </cell>
          <cell r="D2094" t="str">
            <v>0000</v>
          </cell>
          <cell r="E2094" t="str">
            <v>080</v>
          </cell>
          <cell r="F2094" t="str">
            <v>00000</v>
          </cell>
          <cell r="G2094" t="str">
            <v>SO</v>
          </cell>
          <cell r="H2094" t="str">
            <v>EX R&amp;R Costs</v>
          </cell>
        </row>
        <row r="2095">
          <cell r="A2095" t="str">
            <v>3529-1027-0000-081-00000-SO</v>
          </cell>
          <cell r="B2095" t="str">
            <v>3529</v>
          </cell>
          <cell r="C2095" t="str">
            <v>1027</v>
          </cell>
          <cell r="D2095" t="str">
            <v>0000</v>
          </cell>
          <cell r="E2095" t="str">
            <v>081</v>
          </cell>
          <cell r="F2095" t="str">
            <v>00000</v>
          </cell>
          <cell r="G2095" t="str">
            <v>SO</v>
          </cell>
          <cell r="H2095" t="str">
            <v>EX R&amp;R Costs</v>
          </cell>
        </row>
        <row r="2096">
          <cell r="A2096" t="str">
            <v>3529-1027-0000-082-00000-SO</v>
          </cell>
          <cell r="B2096" t="str">
            <v>3529</v>
          </cell>
          <cell r="C2096" t="str">
            <v>1027</v>
          </cell>
          <cell r="D2096" t="str">
            <v>0000</v>
          </cell>
          <cell r="E2096" t="str">
            <v>082</v>
          </cell>
          <cell r="F2096" t="str">
            <v>00000</v>
          </cell>
          <cell r="G2096" t="str">
            <v>SO</v>
          </cell>
          <cell r="H2096" t="str">
            <v>EX R&amp;R Costs</v>
          </cell>
        </row>
        <row r="2097">
          <cell r="A2097" t="str">
            <v>3529-1027-0000-083-00000-SO</v>
          </cell>
          <cell r="B2097" t="str">
            <v>3529</v>
          </cell>
          <cell r="C2097" t="str">
            <v>1027</v>
          </cell>
          <cell r="D2097" t="str">
            <v>0000</v>
          </cell>
          <cell r="E2097" t="str">
            <v>083</v>
          </cell>
          <cell r="F2097" t="str">
            <v>00000</v>
          </cell>
          <cell r="G2097" t="str">
            <v>SO</v>
          </cell>
          <cell r="H2097" t="str">
            <v>EX R&amp;R Costs</v>
          </cell>
        </row>
        <row r="2098">
          <cell r="A2098" t="str">
            <v>3529-1027-0000-175-00000-SO</v>
          </cell>
          <cell r="B2098" t="str">
            <v>3529</v>
          </cell>
          <cell r="C2098" t="str">
            <v>1027</v>
          </cell>
          <cell r="D2098" t="str">
            <v>0000</v>
          </cell>
          <cell r="E2098" t="str">
            <v>175</v>
          </cell>
          <cell r="F2098" t="str">
            <v>00000</v>
          </cell>
          <cell r="G2098" t="str">
            <v>SO</v>
          </cell>
          <cell r="H2098" t="str">
            <v>EX R&amp;R Costs</v>
          </cell>
        </row>
        <row r="2099">
          <cell r="A2099" t="str">
            <v>3529-1227-0000-000-00000-SO</v>
          </cell>
          <cell r="B2099" t="str">
            <v>3529</v>
          </cell>
          <cell r="C2099" t="str">
            <v>1227</v>
          </cell>
          <cell r="D2099" t="str">
            <v>0000</v>
          </cell>
          <cell r="E2099" t="str">
            <v>000</v>
          </cell>
          <cell r="F2099" t="str">
            <v>00000</v>
          </cell>
          <cell r="G2099" t="str">
            <v>SO</v>
          </cell>
          <cell r="H2099" t="str">
            <v>EX R&amp;R Costs</v>
          </cell>
        </row>
        <row r="2100">
          <cell r="A2100" t="str">
            <v>3529-2227-0000-084-00000-SO</v>
          </cell>
          <cell r="B2100" t="str">
            <v>3529</v>
          </cell>
          <cell r="C2100" t="str">
            <v>2227</v>
          </cell>
          <cell r="D2100" t="str">
            <v>0000</v>
          </cell>
          <cell r="E2100" t="str">
            <v>084</v>
          </cell>
          <cell r="F2100" t="str">
            <v>00000</v>
          </cell>
          <cell r="G2100" t="str">
            <v>SO</v>
          </cell>
          <cell r="H2100" t="str">
            <v>EX R&amp;R Costs</v>
          </cell>
        </row>
        <row r="2101">
          <cell r="A2101" t="str">
            <v>3529-2527-0000-085-00000-SO</v>
          </cell>
          <cell r="B2101" t="str">
            <v>3529</v>
          </cell>
          <cell r="C2101" t="str">
            <v>2527</v>
          </cell>
          <cell r="D2101" t="str">
            <v>0000</v>
          </cell>
          <cell r="E2101" t="str">
            <v>085</v>
          </cell>
          <cell r="F2101" t="str">
            <v>00000</v>
          </cell>
          <cell r="G2101" t="str">
            <v>SO</v>
          </cell>
          <cell r="H2101" t="str">
            <v>EX R&amp;R Costs</v>
          </cell>
        </row>
        <row r="2102">
          <cell r="A2102" t="str">
            <v>3529-2527-0000-175-00000-SO</v>
          </cell>
          <cell r="B2102" t="str">
            <v>3529</v>
          </cell>
          <cell r="C2102" t="str">
            <v>2527</v>
          </cell>
          <cell r="D2102" t="str">
            <v>0000</v>
          </cell>
          <cell r="E2102" t="str">
            <v>175</v>
          </cell>
          <cell r="F2102" t="str">
            <v>00000</v>
          </cell>
          <cell r="G2102" t="str">
            <v>SO</v>
          </cell>
          <cell r="H2102" t="str">
            <v>EX R&amp;R Costs</v>
          </cell>
        </row>
        <row r="2103">
          <cell r="A2103" t="str">
            <v>3529-2574-0000-085-00000-SO</v>
          </cell>
          <cell r="B2103" t="str">
            <v>3529</v>
          </cell>
          <cell r="C2103" t="str">
            <v>2574</v>
          </cell>
          <cell r="D2103" t="str">
            <v>0000</v>
          </cell>
          <cell r="E2103" t="str">
            <v>085</v>
          </cell>
          <cell r="F2103" t="str">
            <v>00000</v>
          </cell>
          <cell r="G2103" t="str">
            <v>SO</v>
          </cell>
          <cell r="H2103" t="str">
            <v>EX R&amp;R Costs</v>
          </cell>
        </row>
        <row r="2104">
          <cell r="A2104" t="str">
            <v>3530-1027-0000-076-00000-SO</v>
          </cell>
          <cell r="B2104" t="str">
            <v>3530</v>
          </cell>
          <cell r="C2104" t="str">
            <v>1027</v>
          </cell>
          <cell r="D2104" t="str">
            <v>0000</v>
          </cell>
          <cell r="E2104" t="str">
            <v>076</v>
          </cell>
          <cell r="F2104" t="str">
            <v>00000</v>
          </cell>
          <cell r="G2104" t="str">
            <v>SO</v>
          </cell>
          <cell r="H2104" t="str">
            <v>EX Visas &amp; Permits</v>
          </cell>
        </row>
        <row r="2105">
          <cell r="A2105" t="str">
            <v>3530-1027-0000-077-00000-SO</v>
          </cell>
          <cell r="B2105" t="str">
            <v>3530</v>
          </cell>
          <cell r="C2105" t="str">
            <v>1027</v>
          </cell>
          <cell r="D2105" t="str">
            <v>0000</v>
          </cell>
          <cell r="E2105" t="str">
            <v>077</v>
          </cell>
          <cell r="F2105" t="str">
            <v>00000</v>
          </cell>
          <cell r="G2105" t="str">
            <v>SO</v>
          </cell>
          <cell r="H2105" t="str">
            <v>EX Visas &amp; Permits</v>
          </cell>
        </row>
        <row r="2106">
          <cell r="A2106" t="str">
            <v>3530-1027-0000-078-00000-SO</v>
          </cell>
          <cell r="B2106" t="str">
            <v>3530</v>
          </cell>
          <cell r="C2106" t="str">
            <v>1027</v>
          </cell>
          <cell r="D2106" t="str">
            <v>0000</v>
          </cell>
          <cell r="E2106" t="str">
            <v>078</v>
          </cell>
          <cell r="F2106" t="str">
            <v>00000</v>
          </cell>
          <cell r="G2106" t="str">
            <v>SO</v>
          </cell>
          <cell r="H2106" t="str">
            <v>EX Visas &amp; Permits</v>
          </cell>
        </row>
        <row r="2107">
          <cell r="A2107" t="str">
            <v>3530-1027-0000-079-00000-SO</v>
          </cell>
          <cell r="B2107" t="str">
            <v>3530</v>
          </cell>
          <cell r="C2107" t="str">
            <v>1027</v>
          </cell>
          <cell r="D2107" t="str">
            <v>0000</v>
          </cell>
          <cell r="E2107" t="str">
            <v>079</v>
          </cell>
          <cell r="F2107" t="str">
            <v>00000</v>
          </cell>
          <cell r="G2107" t="str">
            <v>SO</v>
          </cell>
          <cell r="H2107" t="str">
            <v>EX Visas &amp; Permits</v>
          </cell>
        </row>
        <row r="2108">
          <cell r="A2108" t="str">
            <v>3530-1027-0000-080-00000-SO</v>
          </cell>
          <cell r="B2108" t="str">
            <v>3530</v>
          </cell>
          <cell r="C2108" t="str">
            <v>1027</v>
          </cell>
          <cell r="D2108" t="str">
            <v>0000</v>
          </cell>
          <cell r="E2108" t="str">
            <v>080</v>
          </cell>
          <cell r="F2108" t="str">
            <v>00000</v>
          </cell>
          <cell r="G2108" t="str">
            <v>SO</v>
          </cell>
          <cell r="H2108" t="str">
            <v>EX Visas &amp; Permits</v>
          </cell>
        </row>
        <row r="2109">
          <cell r="A2109" t="str">
            <v>3530-1027-0000-081-00000-SO</v>
          </cell>
          <cell r="B2109" t="str">
            <v>3530</v>
          </cell>
          <cell r="C2109" t="str">
            <v>1027</v>
          </cell>
          <cell r="D2109" t="str">
            <v>0000</v>
          </cell>
          <cell r="E2109" t="str">
            <v>081</v>
          </cell>
          <cell r="F2109" t="str">
            <v>00000</v>
          </cell>
          <cell r="G2109" t="str">
            <v>SO</v>
          </cell>
          <cell r="H2109" t="str">
            <v>EX Visas &amp; Permits</v>
          </cell>
        </row>
        <row r="2110">
          <cell r="A2110" t="str">
            <v>3530-1027-0000-082-00000-SO</v>
          </cell>
          <cell r="B2110" t="str">
            <v>3530</v>
          </cell>
          <cell r="C2110" t="str">
            <v>1027</v>
          </cell>
          <cell r="D2110" t="str">
            <v>0000</v>
          </cell>
          <cell r="E2110" t="str">
            <v>082</v>
          </cell>
          <cell r="F2110" t="str">
            <v>00000</v>
          </cell>
          <cell r="G2110" t="str">
            <v>SO</v>
          </cell>
          <cell r="H2110" t="str">
            <v>EX Visas &amp; Permits</v>
          </cell>
        </row>
        <row r="2111">
          <cell r="A2111" t="str">
            <v>3530-1027-0000-083-00000-SO</v>
          </cell>
          <cell r="B2111" t="str">
            <v>3530</v>
          </cell>
          <cell r="C2111" t="str">
            <v>1027</v>
          </cell>
          <cell r="D2111" t="str">
            <v>0000</v>
          </cell>
          <cell r="E2111" t="str">
            <v>083</v>
          </cell>
          <cell r="F2111" t="str">
            <v>00000</v>
          </cell>
          <cell r="G2111" t="str">
            <v>SO</v>
          </cell>
          <cell r="H2111" t="str">
            <v>EX Visas &amp; Permits</v>
          </cell>
        </row>
        <row r="2112">
          <cell r="A2112" t="str">
            <v>3530-1027-0000-175-00000-SO</v>
          </cell>
          <cell r="B2112" t="str">
            <v>3530</v>
          </cell>
          <cell r="C2112" t="str">
            <v>1027</v>
          </cell>
          <cell r="D2112" t="str">
            <v>0000</v>
          </cell>
          <cell r="E2112" t="str">
            <v>175</v>
          </cell>
          <cell r="F2112" t="str">
            <v>00000</v>
          </cell>
          <cell r="G2112" t="str">
            <v>SO</v>
          </cell>
          <cell r="H2112" t="str">
            <v>EX Visas &amp; Permits</v>
          </cell>
        </row>
        <row r="2113">
          <cell r="A2113" t="str">
            <v>3530-1227-0000-000-00000-SO</v>
          </cell>
          <cell r="B2113" t="str">
            <v>3530</v>
          </cell>
          <cell r="C2113" t="str">
            <v>1227</v>
          </cell>
          <cell r="D2113" t="str">
            <v>0000</v>
          </cell>
          <cell r="E2113" t="str">
            <v>000</v>
          </cell>
          <cell r="F2113" t="str">
            <v>00000</v>
          </cell>
          <cell r="G2113" t="str">
            <v>SO</v>
          </cell>
          <cell r="H2113" t="str">
            <v>EX Visas &amp; Permits</v>
          </cell>
        </row>
        <row r="2114">
          <cell r="A2114" t="str">
            <v>3530-2227-0000-084-00000-SO</v>
          </cell>
          <cell r="B2114" t="str">
            <v>3530</v>
          </cell>
          <cell r="C2114" t="str">
            <v>2227</v>
          </cell>
          <cell r="D2114" t="str">
            <v>0000</v>
          </cell>
          <cell r="E2114" t="str">
            <v>084</v>
          </cell>
          <cell r="F2114" t="str">
            <v>00000</v>
          </cell>
          <cell r="G2114" t="str">
            <v>SO</v>
          </cell>
          <cell r="H2114" t="str">
            <v>EX Visas &amp; Permits</v>
          </cell>
        </row>
        <row r="2115">
          <cell r="A2115" t="str">
            <v>3530-2527-0000-085-00000-SO</v>
          </cell>
          <cell r="B2115" t="str">
            <v>3530</v>
          </cell>
          <cell r="C2115" t="str">
            <v>2527</v>
          </cell>
          <cell r="D2115" t="str">
            <v>0000</v>
          </cell>
          <cell r="E2115" t="str">
            <v>085</v>
          </cell>
          <cell r="F2115" t="str">
            <v>00000</v>
          </cell>
          <cell r="G2115" t="str">
            <v>SO</v>
          </cell>
          <cell r="H2115" t="str">
            <v>EX Visas &amp; Permits</v>
          </cell>
        </row>
        <row r="2116">
          <cell r="A2116" t="str">
            <v>3530-2527-0000-175-00000-SO</v>
          </cell>
          <cell r="B2116" t="str">
            <v>3530</v>
          </cell>
          <cell r="C2116" t="str">
            <v>2527</v>
          </cell>
          <cell r="D2116" t="str">
            <v>0000</v>
          </cell>
          <cell r="E2116" t="str">
            <v>175</v>
          </cell>
          <cell r="F2116" t="str">
            <v>00000</v>
          </cell>
          <cell r="G2116" t="str">
            <v>SO</v>
          </cell>
          <cell r="H2116" t="str">
            <v>EX Visas &amp; Permits</v>
          </cell>
        </row>
        <row r="2117">
          <cell r="A2117" t="str">
            <v>3530-2574-0000-085-00000-SO</v>
          </cell>
          <cell r="B2117" t="str">
            <v>3530</v>
          </cell>
          <cell r="C2117" t="str">
            <v>2574</v>
          </cell>
          <cell r="D2117" t="str">
            <v>0000</v>
          </cell>
          <cell r="E2117" t="str">
            <v>085</v>
          </cell>
          <cell r="F2117" t="str">
            <v>00000</v>
          </cell>
          <cell r="G2117" t="str">
            <v>SO</v>
          </cell>
          <cell r="H2117" t="str">
            <v>EX Visas &amp; Permits</v>
          </cell>
        </row>
        <row r="2118">
          <cell r="A2118" t="str">
            <v>3531-1027-0000-076-00000-SO</v>
          </cell>
          <cell r="B2118" t="str">
            <v>3531</v>
          </cell>
          <cell r="C2118" t="str">
            <v>1027</v>
          </cell>
          <cell r="D2118" t="str">
            <v>0000</v>
          </cell>
          <cell r="E2118" t="str">
            <v>076</v>
          </cell>
          <cell r="F2118" t="str">
            <v>00000</v>
          </cell>
          <cell r="G2118" t="str">
            <v>SO</v>
          </cell>
          <cell r="H2118" t="str">
            <v>EX Medical Expenses</v>
          </cell>
        </row>
        <row r="2119">
          <cell r="A2119" t="str">
            <v>3531-1027-0000-077-00000-SO</v>
          </cell>
          <cell r="B2119" t="str">
            <v>3531</v>
          </cell>
          <cell r="C2119" t="str">
            <v>1027</v>
          </cell>
          <cell r="D2119" t="str">
            <v>0000</v>
          </cell>
          <cell r="E2119" t="str">
            <v>077</v>
          </cell>
          <cell r="F2119" t="str">
            <v>00000</v>
          </cell>
          <cell r="G2119" t="str">
            <v>SO</v>
          </cell>
          <cell r="H2119" t="str">
            <v>EX Medical Expenses</v>
          </cell>
        </row>
        <row r="2120">
          <cell r="A2120" t="str">
            <v>3531-1027-0000-078-00000-SO</v>
          </cell>
          <cell r="B2120" t="str">
            <v>3531</v>
          </cell>
          <cell r="C2120" t="str">
            <v>1027</v>
          </cell>
          <cell r="D2120" t="str">
            <v>0000</v>
          </cell>
          <cell r="E2120" t="str">
            <v>078</v>
          </cell>
          <cell r="F2120" t="str">
            <v>00000</v>
          </cell>
          <cell r="G2120" t="str">
            <v>SO</v>
          </cell>
          <cell r="H2120" t="str">
            <v>EX Medical Expenses</v>
          </cell>
        </row>
        <row r="2121">
          <cell r="A2121" t="str">
            <v>3531-1027-0000-079-00000-SO</v>
          </cell>
          <cell r="B2121" t="str">
            <v>3531</v>
          </cell>
          <cell r="C2121" t="str">
            <v>1027</v>
          </cell>
          <cell r="D2121" t="str">
            <v>0000</v>
          </cell>
          <cell r="E2121" t="str">
            <v>079</v>
          </cell>
          <cell r="F2121" t="str">
            <v>00000</v>
          </cell>
          <cell r="G2121" t="str">
            <v>SO</v>
          </cell>
          <cell r="H2121" t="str">
            <v>EX Medical Expenses</v>
          </cell>
        </row>
        <row r="2122">
          <cell r="A2122" t="str">
            <v>3531-1027-0000-080-00000-SO</v>
          </cell>
          <cell r="B2122" t="str">
            <v>3531</v>
          </cell>
          <cell r="C2122" t="str">
            <v>1027</v>
          </cell>
          <cell r="D2122" t="str">
            <v>0000</v>
          </cell>
          <cell r="E2122" t="str">
            <v>080</v>
          </cell>
          <cell r="F2122" t="str">
            <v>00000</v>
          </cell>
          <cell r="G2122" t="str">
            <v>SO</v>
          </cell>
          <cell r="H2122" t="str">
            <v>EX Medical Expenses</v>
          </cell>
        </row>
        <row r="2123">
          <cell r="A2123" t="str">
            <v>3531-1027-0000-081-00000-SO</v>
          </cell>
          <cell r="B2123" t="str">
            <v>3531</v>
          </cell>
          <cell r="C2123" t="str">
            <v>1027</v>
          </cell>
          <cell r="D2123" t="str">
            <v>0000</v>
          </cell>
          <cell r="E2123" t="str">
            <v>081</v>
          </cell>
          <cell r="F2123" t="str">
            <v>00000</v>
          </cell>
          <cell r="G2123" t="str">
            <v>SO</v>
          </cell>
          <cell r="H2123" t="str">
            <v>EX Medical Expenses</v>
          </cell>
        </row>
        <row r="2124">
          <cell r="A2124" t="str">
            <v>3531-1027-0000-082-00000-SO</v>
          </cell>
          <cell r="B2124" t="str">
            <v>3531</v>
          </cell>
          <cell r="C2124" t="str">
            <v>1027</v>
          </cell>
          <cell r="D2124" t="str">
            <v>0000</v>
          </cell>
          <cell r="E2124" t="str">
            <v>082</v>
          </cell>
          <cell r="F2124" t="str">
            <v>00000</v>
          </cell>
          <cell r="G2124" t="str">
            <v>SO</v>
          </cell>
          <cell r="H2124" t="str">
            <v>EX Medical Expenses</v>
          </cell>
        </row>
        <row r="2125">
          <cell r="A2125" t="str">
            <v>3531-1027-0000-083-00000-SO</v>
          </cell>
          <cell r="B2125" t="str">
            <v>3531</v>
          </cell>
          <cell r="C2125" t="str">
            <v>1027</v>
          </cell>
          <cell r="D2125" t="str">
            <v>0000</v>
          </cell>
          <cell r="E2125" t="str">
            <v>083</v>
          </cell>
          <cell r="F2125" t="str">
            <v>00000</v>
          </cell>
          <cell r="G2125" t="str">
            <v>SO</v>
          </cell>
          <cell r="H2125" t="str">
            <v>EX Medical Expenses</v>
          </cell>
        </row>
        <row r="2126">
          <cell r="A2126" t="str">
            <v>3531-1027-0000-175-00000-SO</v>
          </cell>
          <cell r="B2126" t="str">
            <v>3531</v>
          </cell>
          <cell r="C2126" t="str">
            <v>1027</v>
          </cell>
          <cell r="D2126" t="str">
            <v>0000</v>
          </cell>
          <cell r="E2126" t="str">
            <v>175</v>
          </cell>
          <cell r="F2126" t="str">
            <v>00000</v>
          </cell>
          <cell r="G2126" t="str">
            <v>SO</v>
          </cell>
          <cell r="H2126" t="str">
            <v>EX Medical Expenses</v>
          </cell>
        </row>
        <row r="2127">
          <cell r="A2127" t="str">
            <v>3531-1227-0000-000-00000-SO</v>
          </cell>
          <cell r="B2127" t="str">
            <v>3531</v>
          </cell>
          <cell r="C2127" t="str">
            <v>1227</v>
          </cell>
          <cell r="D2127" t="str">
            <v>0000</v>
          </cell>
          <cell r="E2127" t="str">
            <v>000</v>
          </cell>
          <cell r="F2127" t="str">
            <v>00000</v>
          </cell>
          <cell r="G2127" t="str">
            <v>SO</v>
          </cell>
          <cell r="H2127" t="str">
            <v>EX Medical Expenses</v>
          </cell>
        </row>
        <row r="2128">
          <cell r="A2128" t="str">
            <v>3531-2227-0000-084-00000-SO</v>
          </cell>
          <cell r="B2128" t="str">
            <v>3531</v>
          </cell>
          <cell r="C2128" t="str">
            <v>2227</v>
          </cell>
          <cell r="D2128" t="str">
            <v>0000</v>
          </cell>
          <cell r="E2128" t="str">
            <v>084</v>
          </cell>
          <cell r="F2128" t="str">
            <v>00000</v>
          </cell>
          <cell r="G2128" t="str">
            <v>SO</v>
          </cell>
          <cell r="H2128" t="str">
            <v>EX Medical Expenses</v>
          </cell>
        </row>
        <row r="2129">
          <cell r="A2129" t="str">
            <v>3531-2527-0000-085-00000-SO</v>
          </cell>
          <cell r="B2129" t="str">
            <v>3531</v>
          </cell>
          <cell r="C2129" t="str">
            <v>2527</v>
          </cell>
          <cell r="D2129" t="str">
            <v>0000</v>
          </cell>
          <cell r="E2129" t="str">
            <v>085</v>
          </cell>
          <cell r="F2129" t="str">
            <v>00000</v>
          </cell>
          <cell r="G2129" t="str">
            <v>SO</v>
          </cell>
          <cell r="H2129" t="str">
            <v>EX Medical Expenses</v>
          </cell>
        </row>
        <row r="2130">
          <cell r="A2130" t="str">
            <v>3531-2527-0000-175-00000-SO</v>
          </cell>
          <cell r="B2130" t="str">
            <v>3531</v>
          </cell>
          <cell r="C2130" t="str">
            <v>2527</v>
          </cell>
          <cell r="D2130" t="str">
            <v>0000</v>
          </cell>
          <cell r="E2130" t="str">
            <v>175</v>
          </cell>
          <cell r="F2130" t="str">
            <v>00000</v>
          </cell>
          <cell r="G2130" t="str">
            <v>SO</v>
          </cell>
          <cell r="H2130" t="str">
            <v>EX Medical Expenses</v>
          </cell>
        </row>
        <row r="2131">
          <cell r="A2131" t="str">
            <v>3534-1027-0000-076-00000-SO</v>
          </cell>
          <cell r="B2131" t="str">
            <v>3534</v>
          </cell>
          <cell r="C2131" t="str">
            <v>1027</v>
          </cell>
          <cell r="D2131" t="str">
            <v>0000</v>
          </cell>
          <cell r="E2131" t="str">
            <v>076</v>
          </cell>
          <cell r="F2131" t="str">
            <v>00000</v>
          </cell>
          <cell r="G2131" t="str">
            <v>SO</v>
          </cell>
          <cell r="H2131" t="str">
            <v>EX Rent</v>
          </cell>
        </row>
        <row r="2132">
          <cell r="A2132" t="str">
            <v>3534-1027-0000-077-00000-SO</v>
          </cell>
          <cell r="B2132" t="str">
            <v>3534</v>
          </cell>
          <cell r="C2132" t="str">
            <v>1027</v>
          </cell>
          <cell r="D2132" t="str">
            <v>0000</v>
          </cell>
          <cell r="E2132" t="str">
            <v>077</v>
          </cell>
          <cell r="F2132" t="str">
            <v>00000</v>
          </cell>
          <cell r="G2132" t="str">
            <v>SO</v>
          </cell>
          <cell r="H2132" t="str">
            <v>EX Rent</v>
          </cell>
        </row>
        <row r="2133">
          <cell r="A2133" t="str">
            <v>3534-1027-0000-078-00000-SO</v>
          </cell>
          <cell r="B2133" t="str">
            <v>3534</v>
          </cell>
          <cell r="C2133" t="str">
            <v>1027</v>
          </cell>
          <cell r="D2133" t="str">
            <v>0000</v>
          </cell>
          <cell r="E2133" t="str">
            <v>078</v>
          </cell>
          <cell r="F2133" t="str">
            <v>00000</v>
          </cell>
          <cell r="G2133" t="str">
            <v>SO</v>
          </cell>
          <cell r="H2133" t="str">
            <v>EX Rent</v>
          </cell>
        </row>
        <row r="2134">
          <cell r="A2134" t="str">
            <v>3534-1027-0000-079-00000-SO</v>
          </cell>
          <cell r="B2134" t="str">
            <v>3534</v>
          </cell>
          <cell r="C2134" t="str">
            <v>1027</v>
          </cell>
          <cell r="D2134" t="str">
            <v>0000</v>
          </cell>
          <cell r="E2134" t="str">
            <v>079</v>
          </cell>
          <cell r="F2134" t="str">
            <v>00000</v>
          </cell>
          <cell r="G2134" t="str">
            <v>SO</v>
          </cell>
          <cell r="H2134" t="str">
            <v>EX Rent</v>
          </cell>
        </row>
        <row r="2135">
          <cell r="A2135" t="str">
            <v>3534-1027-0000-080-00000-SO</v>
          </cell>
          <cell r="B2135" t="str">
            <v>3534</v>
          </cell>
          <cell r="C2135" t="str">
            <v>1027</v>
          </cell>
          <cell r="D2135" t="str">
            <v>0000</v>
          </cell>
          <cell r="E2135" t="str">
            <v>080</v>
          </cell>
          <cell r="F2135" t="str">
            <v>00000</v>
          </cell>
          <cell r="G2135" t="str">
            <v>SO</v>
          </cell>
          <cell r="H2135" t="str">
            <v>EX Rent</v>
          </cell>
        </row>
        <row r="2136">
          <cell r="A2136" t="str">
            <v>3534-1027-0000-081-00000-SO</v>
          </cell>
          <cell r="B2136" t="str">
            <v>3534</v>
          </cell>
          <cell r="C2136" t="str">
            <v>1027</v>
          </cell>
          <cell r="D2136" t="str">
            <v>0000</v>
          </cell>
          <cell r="E2136" t="str">
            <v>081</v>
          </cell>
          <cell r="F2136" t="str">
            <v>00000</v>
          </cell>
          <cell r="G2136" t="str">
            <v>SO</v>
          </cell>
          <cell r="H2136" t="str">
            <v>EX Rent</v>
          </cell>
        </row>
        <row r="2137">
          <cell r="A2137" t="str">
            <v>3534-1027-0000-082-00000-SO</v>
          </cell>
          <cell r="B2137" t="str">
            <v>3534</v>
          </cell>
          <cell r="C2137" t="str">
            <v>1027</v>
          </cell>
          <cell r="D2137" t="str">
            <v>0000</v>
          </cell>
          <cell r="E2137" t="str">
            <v>082</v>
          </cell>
          <cell r="F2137" t="str">
            <v>00000</v>
          </cell>
          <cell r="G2137" t="str">
            <v>SO</v>
          </cell>
          <cell r="H2137" t="str">
            <v>EX Rent</v>
          </cell>
        </row>
        <row r="2138">
          <cell r="A2138" t="str">
            <v>3534-1027-0000-083-00000-SO</v>
          </cell>
          <cell r="B2138" t="str">
            <v>3534</v>
          </cell>
          <cell r="C2138" t="str">
            <v>1027</v>
          </cell>
          <cell r="D2138" t="str">
            <v>0000</v>
          </cell>
          <cell r="E2138" t="str">
            <v>083</v>
          </cell>
          <cell r="F2138" t="str">
            <v>00000</v>
          </cell>
          <cell r="G2138" t="str">
            <v>SO</v>
          </cell>
          <cell r="H2138" t="str">
            <v>EX Rent</v>
          </cell>
        </row>
        <row r="2139">
          <cell r="A2139" t="str">
            <v>3534-1027-0000-175-00000-SO</v>
          </cell>
          <cell r="B2139" t="str">
            <v>3534</v>
          </cell>
          <cell r="C2139" t="str">
            <v>1027</v>
          </cell>
          <cell r="D2139" t="str">
            <v>0000</v>
          </cell>
          <cell r="E2139" t="str">
            <v>175</v>
          </cell>
          <cell r="F2139" t="str">
            <v>00000</v>
          </cell>
          <cell r="G2139" t="str">
            <v>SO</v>
          </cell>
          <cell r="H2139" t="str">
            <v>EX Rent</v>
          </cell>
        </row>
        <row r="2140">
          <cell r="A2140" t="str">
            <v>3534-1227-0000-000-00000-SO</v>
          </cell>
          <cell r="B2140" t="str">
            <v>3534</v>
          </cell>
          <cell r="C2140" t="str">
            <v>1227</v>
          </cell>
          <cell r="D2140" t="str">
            <v>0000</v>
          </cell>
          <cell r="E2140" t="str">
            <v>000</v>
          </cell>
          <cell r="F2140" t="str">
            <v>00000</v>
          </cell>
          <cell r="G2140" t="str">
            <v>SO</v>
          </cell>
          <cell r="H2140" t="str">
            <v>EX Rent</v>
          </cell>
        </row>
        <row r="2141">
          <cell r="A2141" t="str">
            <v>3534-2227-0000-084-00000-SO</v>
          </cell>
          <cell r="B2141" t="str">
            <v>3534</v>
          </cell>
          <cell r="C2141" t="str">
            <v>2227</v>
          </cell>
          <cell r="D2141" t="str">
            <v>0000</v>
          </cell>
          <cell r="E2141" t="str">
            <v>084</v>
          </cell>
          <cell r="F2141" t="str">
            <v>00000</v>
          </cell>
          <cell r="G2141" t="str">
            <v>SO</v>
          </cell>
          <cell r="H2141" t="str">
            <v>EX Rent</v>
          </cell>
        </row>
        <row r="2142">
          <cell r="A2142" t="str">
            <v>3534-2527-0000-085-00000-SO</v>
          </cell>
          <cell r="B2142" t="str">
            <v>3534</v>
          </cell>
          <cell r="C2142" t="str">
            <v>2527</v>
          </cell>
          <cell r="D2142" t="str">
            <v>0000</v>
          </cell>
          <cell r="E2142" t="str">
            <v>085</v>
          </cell>
          <cell r="F2142" t="str">
            <v>00000</v>
          </cell>
          <cell r="G2142" t="str">
            <v>SO</v>
          </cell>
          <cell r="H2142" t="str">
            <v>EX Rent</v>
          </cell>
        </row>
        <row r="2143">
          <cell r="A2143" t="str">
            <v>3534-2527-0000-175-00000-SO</v>
          </cell>
          <cell r="B2143" t="str">
            <v>3534</v>
          </cell>
          <cell r="C2143" t="str">
            <v>2527</v>
          </cell>
          <cell r="D2143" t="str">
            <v>0000</v>
          </cell>
          <cell r="E2143" t="str">
            <v>175</v>
          </cell>
          <cell r="F2143" t="str">
            <v>00000</v>
          </cell>
          <cell r="G2143" t="str">
            <v>SO</v>
          </cell>
          <cell r="H2143" t="str">
            <v>EX Rent</v>
          </cell>
        </row>
        <row r="2144">
          <cell r="A2144" t="str">
            <v>3535-1027-0000-076-00000-SO</v>
          </cell>
          <cell r="B2144" t="str">
            <v>3535</v>
          </cell>
          <cell r="C2144" t="str">
            <v>1027</v>
          </cell>
          <cell r="D2144" t="str">
            <v>0000</v>
          </cell>
          <cell r="E2144" t="str">
            <v>076</v>
          </cell>
          <cell r="F2144" t="str">
            <v>00000</v>
          </cell>
          <cell r="G2144" t="str">
            <v>SO</v>
          </cell>
          <cell r="H2144" t="str">
            <v>EX Utilities</v>
          </cell>
        </row>
        <row r="2145">
          <cell r="A2145" t="str">
            <v>3535-1027-0000-077-00000-SO</v>
          </cell>
          <cell r="B2145" t="str">
            <v>3535</v>
          </cell>
          <cell r="C2145" t="str">
            <v>1027</v>
          </cell>
          <cell r="D2145" t="str">
            <v>0000</v>
          </cell>
          <cell r="E2145" t="str">
            <v>077</v>
          </cell>
          <cell r="F2145" t="str">
            <v>00000</v>
          </cell>
          <cell r="G2145" t="str">
            <v>SO</v>
          </cell>
          <cell r="H2145" t="str">
            <v>EX Utilities</v>
          </cell>
        </row>
        <row r="2146">
          <cell r="A2146" t="str">
            <v>3535-1027-0000-078-00000-SO</v>
          </cell>
          <cell r="B2146" t="str">
            <v>3535</v>
          </cell>
          <cell r="C2146" t="str">
            <v>1027</v>
          </cell>
          <cell r="D2146" t="str">
            <v>0000</v>
          </cell>
          <cell r="E2146" t="str">
            <v>078</v>
          </cell>
          <cell r="F2146" t="str">
            <v>00000</v>
          </cell>
          <cell r="G2146" t="str">
            <v>SO</v>
          </cell>
          <cell r="H2146" t="str">
            <v>EX Utilities</v>
          </cell>
        </row>
        <row r="2147">
          <cell r="A2147" t="str">
            <v>3535-1027-0000-079-00000-SO</v>
          </cell>
          <cell r="B2147" t="str">
            <v>3535</v>
          </cell>
          <cell r="C2147" t="str">
            <v>1027</v>
          </cell>
          <cell r="D2147" t="str">
            <v>0000</v>
          </cell>
          <cell r="E2147" t="str">
            <v>079</v>
          </cell>
          <cell r="F2147" t="str">
            <v>00000</v>
          </cell>
          <cell r="G2147" t="str">
            <v>SO</v>
          </cell>
          <cell r="H2147" t="str">
            <v>EX Utilities</v>
          </cell>
        </row>
        <row r="2148">
          <cell r="A2148" t="str">
            <v>3535-1027-0000-080-00000-SO</v>
          </cell>
          <cell r="B2148" t="str">
            <v>3535</v>
          </cell>
          <cell r="C2148" t="str">
            <v>1027</v>
          </cell>
          <cell r="D2148" t="str">
            <v>0000</v>
          </cell>
          <cell r="E2148" t="str">
            <v>080</v>
          </cell>
          <cell r="F2148" t="str">
            <v>00000</v>
          </cell>
          <cell r="G2148" t="str">
            <v>SO</v>
          </cell>
          <cell r="H2148" t="str">
            <v>EX Utilities</v>
          </cell>
        </row>
        <row r="2149">
          <cell r="A2149" t="str">
            <v>3535-1027-0000-081-00000-SO</v>
          </cell>
          <cell r="B2149" t="str">
            <v>3535</v>
          </cell>
          <cell r="C2149" t="str">
            <v>1027</v>
          </cell>
          <cell r="D2149" t="str">
            <v>0000</v>
          </cell>
          <cell r="E2149" t="str">
            <v>081</v>
          </cell>
          <cell r="F2149" t="str">
            <v>00000</v>
          </cell>
          <cell r="G2149" t="str">
            <v>SO</v>
          </cell>
          <cell r="H2149" t="str">
            <v>EX Utilities</v>
          </cell>
        </row>
        <row r="2150">
          <cell r="A2150" t="str">
            <v>3535-1027-0000-082-00000-SO</v>
          </cell>
          <cell r="B2150" t="str">
            <v>3535</v>
          </cell>
          <cell r="C2150" t="str">
            <v>1027</v>
          </cell>
          <cell r="D2150" t="str">
            <v>0000</v>
          </cell>
          <cell r="E2150" t="str">
            <v>082</v>
          </cell>
          <cell r="F2150" t="str">
            <v>00000</v>
          </cell>
          <cell r="G2150" t="str">
            <v>SO</v>
          </cell>
          <cell r="H2150" t="str">
            <v>EX Utilities</v>
          </cell>
        </row>
        <row r="2151">
          <cell r="A2151" t="str">
            <v>3535-1027-0000-083-00000-SO</v>
          </cell>
          <cell r="B2151" t="str">
            <v>3535</v>
          </cell>
          <cell r="C2151" t="str">
            <v>1027</v>
          </cell>
          <cell r="D2151" t="str">
            <v>0000</v>
          </cell>
          <cell r="E2151" t="str">
            <v>083</v>
          </cell>
          <cell r="F2151" t="str">
            <v>00000</v>
          </cell>
          <cell r="G2151" t="str">
            <v>SO</v>
          </cell>
          <cell r="H2151" t="str">
            <v>EX Utilities</v>
          </cell>
        </row>
        <row r="2152">
          <cell r="A2152" t="str">
            <v>3535-1027-0000-175-00000-SO</v>
          </cell>
          <cell r="B2152" t="str">
            <v>3535</v>
          </cell>
          <cell r="C2152" t="str">
            <v>1027</v>
          </cell>
          <cell r="D2152" t="str">
            <v>0000</v>
          </cell>
          <cell r="E2152" t="str">
            <v>175</v>
          </cell>
          <cell r="F2152" t="str">
            <v>00000</v>
          </cell>
          <cell r="G2152" t="str">
            <v>SO</v>
          </cell>
          <cell r="H2152" t="str">
            <v>EX Utilities</v>
          </cell>
        </row>
        <row r="2153">
          <cell r="A2153" t="str">
            <v>3535-1227-0000-000-00000-SO</v>
          </cell>
          <cell r="B2153" t="str">
            <v>3535</v>
          </cell>
          <cell r="C2153" t="str">
            <v>1227</v>
          </cell>
          <cell r="D2153" t="str">
            <v>0000</v>
          </cell>
          <cell r="E2153" t="str">
            <v>000</v>
          </cell>
          <cell r="F2153" t="str">
            <v>00000</v>
          </cell>
          <cell r="G2153" t="str">
            <v>SO</v>
          </cell>
          <cell r="H2153" t="str">
            <v>EX Utilities</v>
          </cell>
        </row>
        <row r="2154">
          <cell r="A2154" t="str">
            <v>3535-2227-0000-084-00000-SO</v>
          </cell>
          <cell r="B2154" t="str">
            <v>3535</v>
          </cell>
          <cell r="C2154" t="str">
            <v>2227</v>
          </cell>
          <cell r="D2154" t="str">
            <v>0000</v>
          </cell>
          <cell r="E2154" t="str">
            <v>084</v>
          </cell>
          <cell r="F2154" t="str">
            <v>00000</v>
          </cell>
          <cell r="G2154" t="str">
            <v>SO</v>
          </cell>
          <cell r="H2154" t="str">
            <v>EX Utilities</v>
          </cell>
        </row>
        <row r="2155">
          <cell r="A2155" t="str">
            <v>3535-2527-0000-085-00000-SO</v>
          </cell>
          <cell r="B2155" t="str">
            <v>3535</v>
          </cell>
          <cell r="C2155" t="str">
            <v>2527</v>
          </cell>
          <cell r="D2155" t="str">
            <v>0000</v>
          </cell>
          <cell r="E2155" t="str">
            <v>085</v>
          </cell>
          <cell r="F2155" t="str">
            <v>00000</v>
          </cell>
          <cell r="G2155" t="str">
            <v>SO</v>
          </cell>
          <cell r="H2155" t="str">
            <v>EX Utilities</v>
          </cell>
        </row>
        <row r="2156">
          <cell r="A2156" t="str">
            <v>3535-2527-0000-175-00000-SO</v>
          </cell>
          <cell r="B2156" t="str">
            <v>3535</v>
          </cell>
          <cell r="C2156" t="str">
            <v>2527</v>
          </cell>
          <cell r="D2156" t="str">
            <v>0000</v>
          </cell>
          <cell r="E2156" t="str">
            <v>175</v>
          </cell>
          <cell r="F2156" t="str">
            <v>00000</v>
          </cell>
          <cell r="G2156" t="str">
            <v>SO</v>
          </cell>
          <cell r="H2156" t="str">
            <v>EX Utilities</v>
          </cell>
        </row>
        <row r="2157">
          <cell r="A2157" t="str">
            <v>3536-1027-0000-076-00000-SO</v>
          </cell>
          <cell r="B2157" t="str">
            <v>3536</v>
          </cell>
          <cell r="C2157" t="str">
            <v>1027</v>
          </cell>
          <cell r="D2157" t="str">
            <v>0000</v>
          </cell>
          <cell r="E2157" t="str">
            <v>076</v>
          </cell>
          <cell r="F2157" t="str">
            <v>00000</v>
          </cell>
          <cell r="G2157" t="str">
            <v>SO</v>
          </cell>
          <cell r="H2157" t="str">
            <v>EX Repairs &amp; Maintenance</v>
          </cell>
        </row>
        <row r="2158">
          <cell r="A2158" t="str">
            <v>3536-1027-0000-077-00000-SO</v>
          </cell>
          <cell r="B2158" t="str">
            <v>3536</v>
          </cell>
          <cell r="C2158" t="str">
            <v>1027</v>
          </cell>
          <cell r="D2158" t="str">
            <v>0000</v>
          </cell>
          <cell r="E2158" t="str">
            <v>077</v>
          </cell>
          <cell r="F2158" t="str">
            <v>00000</v>
          </cell>
          <cell r="G2158" t="str">
            <v>SO</v>
          </cell>
          <cell r="H2158" t="str">
            <v>EX Repairs &amp; Maintenance</v>
          </cell>
        </row>
        <row r="2159">
          <cell r="A2159" t="str">
            <v>3536-1027-0000-078-00000-SO</v>
          </cell>
          <cell r="B2159" t="str">
            <v>3536</v>
          </cell>
          <cell r="C2159" t="str">
            <v>1027</v>
          </cell>
          <cell r="D2159" t="str">
            <v>0000</v>
          </cell>
          <cell r="E2159" t="str">
            <v>078</v>
          </cell>
          <cell r="F2159" t="str">
            <v>00000</v>
          </cell>
          <cell r="G2159" t="str">
            <v>SO</v>
          </cell>
          <cell r="H2159" t="str">
            <v>EX Repairs &amp; Maintenance</v>
          </cell>
        </row>
        <row r="2160">
          <cell r="A2160" t="str">
            <v>3536-1027-0000-079-00000-SO</v>
          </cell>
          <cell r="B2160" t="str">
            <v>3536</v>
          </cell>
          <cell r="C2160" t="str">
            <v>1027</v>
          </cell>
          <cell r="D2160" t="str">
            <v>0000</v>
          </cell>
          <cell r="E2160" t="str">
            <v>079</v>
          </cell>
          <cell r="F2160" t="str">
            <v>00000</v>
          </cell>
          <cell r="G2160" t="str">
            <v>SO</v>
          </cell>
          <cell r="H2160" t="str">
            <v>EX Repairs &amp; Maintenance</v>
          </cell>
        </row>
        <row r="2161">
          <cell r="A2161" t="str">
            <v>3536-1027-0000-080-00000-SO</v>
          </cell>
          <cell r="B2161" t="str">
            <v>3536</v>
          </cell>
          <cell r="C2161" t="str">
            <v>1027</v>
          </cell>
          <cell r="D2161" t="str">
            <v>0000</v>
          </cell>
          <cell r="E2161" t="str">
            <v>080</v>
          </cell>
          <cell r="F2161" t="str">
            <v>00000</v>
          </cell>
          <cell r="G2161" t="str">
            <v>SO</v>
          </cell>
          <cell r="H2161" t="str">
            <v>EX Repairs &amp; Maintenance</v>
          </cell>
        </row>
        <row r="2162">
          <cell r="A2162" t="str">
            <v>3536-1027-0000-081-00000-SO</v>
          </cell>
          <cell r="B2162" t="str">
            <v>3536</v>
          </cell>
          <cell r="C2162" t="str">
            <v>1027</v>
          </cell>
          <cell r="D2162" t="str">
            <v>0000</v>
          </cell>
          <cell r="E2162" t="str">
            <v>081</v>
          </cell>
          <cell r="F2162" t="str">
            <v>00000</v>
          </cell>
          <cell r="G2162" t="str">
            <v>SO</v>
          </cell>
          <cell r="H2162" t="str">
            <v>EX Repairs &amp; Maintenance</v>
          </cell>
        </row>
        <row r="2163">
          <cell r="A2163" t="str">
            <v>3536-1027-0000-082-00000-SO</v>
          </cell>
          <cell r="B2163" t="str">
            <v>3536</v>
          </cell>
          <cell r="C2163" t="str">
            <v>1027</v>
          </cell>
          <cell r="D2163" t="str">
            <v>0000</v>
          </cell>
          <cell r="E2163" t="str">
            <v>082</v>
          </cell>
          <cell r="F2163" t="str">
            <v>00000</v>
          </cell>
          <cell r="G2163" t="str">
            <v>SO</v>
          </cell>
          <cell r="H2163" t="str">
            <v>EX Repairs &amp; Maintenance</v>
          </cell>
        </row>
        <row r="2164">
          <cell r="A2164" t="str">
            <v>3536-1027-0000-083-00000-SO</v>
          </cell>
          <cell r="B2164" t="str">
            <v>3536</v>
          </cell>
          <cell r="C2164" t="str">
            <v>1027</v>
          </cell>
          <cell r="D2164" t="str">
            <v>0000</v>
          </cell>
          <cell r="E2164" t="str">
            <v>083</v>
          </cell>
          <cell r="F2164" t="str">
            <v>00000</v>
          </cell>
          <cell r="G2164" t="str">
            <v>SO</v>
          </cell>
          <cell r="H2164" t="str">
            <v>EX Repairs &amp; Maintenance</v>
          </cell>
        </row>
        <row r="2165">
          <cell r="A2165" t="str">
            <v>3536-1027-0000-175-00000-SO</v>
          </cell>
          <cell r="B2165" t="str">
            <v>3536</v>
          </cell>
          <cell r="C2165" t="str">
            <v>1027</v>
          </cell>
          <cell r="D2165" t="str">
            <v>0000</v>
          </cell>
          <cell r="E2165" t="str">
            <v>175</v>
          </cell>
          <cell r="F2165" t="str">
            <v>00000</v>
          </cell>
          <cell r="G2165" t="str">
            <v>SO</v>
          </cell>
          <cell r="H2165" t="str">
            <v>EX Repairs &amp; Maintenance</v>
          </cell>
        </row>
        <row r="2166">
          <cell r="A2166" t="str">
            <v>3536-1227-0000-000-00000-SO</v>
          </cell>
          <cell r="B2166" t="str">
            <v>3536</v>
          </cell>
          <cell r="C2166" t="str">
            <v>1227</v>
          </cell>
          <cell r="D2166" t="str">
            <v>0000</v>
          </cell>
          <cell r="E2166" t="str">
            <v>000</v>
          </cell>
          <cell r="F2166" t="str">
            <v>00000</v>
          </cell>
          <cell r="G2166" t="str">
            <v>SO</v>
          </cell>
          <cell r="H2166" t="str">
            <v>EX Repairs &amp; Maintenance</v>
          </cell>
        </row>
        <row r="2167">
          <cell r="A2167" t="str">
            <v>3536-2227-0000-084-00000-SO</v>
          </cell>
          <cell r="B2167" t="str">
            <v>3536</v>
          </cell>
          <cell r="C2167" t="str">
            <v>2227</v>
          </cell>
          <cell r="D2167" t="str">
            <v>0000</v>
          </cell>
          <cell r="E2167" t="str">
            <v>084</v>
          </cell>
          <cell r="F2167" t="str">
            <v>00000</v>
          </cell>
          <cell r="G2167" t="str">
            <v>SO</v>
          </cell>
          <cell r="H2167" t="str">
            <v>EX Repairs &amp; Maintenance</v>
          </cell>
        </row>
        <row r="2168">
          <cell r="A2168" t="str">
            <v>3536-2527-0000-085-00000-SO</v>
          </cell>
          <cell r="B2168" t="str">
            <v>3536</v>
          </cell>
          <cell r="C2168" t="str">
            <v>2527</v>
          </cell>
          <cell r="D2168" t="str">
            <v>0000</v>
          </cell>
          <cell r="E2168" t="str">
            <v>085</v>
          </cell>
          <cell r="F2168" t="str">
            <v>00000</v>
          </cell>
          <cell r="G2168" t="str">
            <v>SO</v>
          </cell>
          <cell r="H2168" t="str">
            <v>EX Repairs &amp; Maintenance</v>
          </cell>
        </row>
        <row r="2169">
          <cell r="A2169" t="str">
            <v>3536-2527-0000-175-00000-SO</v>
          </cell>
          <cell r="B2169" t="str">
            <v>3536</v>
          </cell>
          <cell r="C2169" t="str">
            <v>2527</v>
          </cell>
          <cell r="D2169" t="str">
            <v>0000</v>
          </cell>
          <cell r="E2169" t="str">
            <v>175</v>
          </cell>
          <cell r="F2169" t="str">
            <v>00000</v>
          </cell>
          <cell r="G2169" t="str">
            <v>SO</v>
          </cell>
          <cell r="H2169" t="str">
            <v>EX Repairs &amp; Maintenance</v>
          </cell>
        </row>
        <row r="2170">
          <cell r="A2170" t="str">
            <v>3537-1027-0000-076-00000-SO</v>
          </cell>
          <cell r="B2170" t="str">
            <v>3537</v>
          </cell>
          <cell r="C2170" t="str">
            <v>1027</v>
          </cell>
          <cell r="D2170" t="str">
            <v>0000</v>
          </cell>
          <cell r="E2170" t="str">
            <v>076</v>
          </cell>
          <cell r="F2170" t="str">
            <v>00000</v>
          </cell>
          <cell r="G2170" t="str">
            <v>SO</v>
          </cell>
          <cell r="H2170" t="str">
            <v>EX Furniture &amp; Equipment</v>
          </cell>
        </row>
        <row r="2171">
          <cell r="A2171" t="str">
            <v>3537-1027-0000-077-00000-SO</v>
          </cell>
          <cell r="B2171" t="str">
            <v>3537</v>
          </cell>
          <cell r="C2171" t="str">
            <v>1027</v>
          </cell>
          <cell r="D2171" t="str">
            <v>0000</v>
          </cell>
          <cell r="E2171" t="str">
            <v>077</v>
          </cell>
          <cell r="F2171" t="str">
            <v>00000</v>
          </cell>
          <cell r="G2171" t="str">
            <v>SO</v>
          </cell>
          <cell r="H2171" t="str">
            <v>EX Furniture &amp; Equipment</v>
          </cell>
        </row>
        <row r="2172">
          <cell r="A2172" t="str">
            <v>3537-1027-0000-078-00000-SO</v>
          </cell>
          <cell r="B2172" t="str">
            <v>3537</v>
          </cell>
          <cell r="C2172" t="str">
            <v>1027</v>
          </cell>
          <cell r="D2172" t="str">
            <v>0000</v>
          </cell>
          <cell r="E2172" t="str">
            <v>078</v>
          </cell>
          <cell r="F2172" t="str">
            <v>00000</v>
          </cell>
          <cell r="G2172" t="str">
            <v>SO</v>
          </cell>
          <cell r="H2172" t="str">
            <v>EX Furniture &amp; Equipment</v>
          </cell>
        </row>
        <row r="2173">
          <cell r="A2173" t="str">
            <v>3537-1027-0000-079-00000-SO</v>
          </cell>
          <cell r="B2173" t="str">
            <v>3537</v>
          </cell>
          <cell r="C2173" t="str">
            <v>1027</v>
          </cell>
          <cell r="D2173" t="str">
            <v>0000</v>
          </cell>
          <cell r="E2173" t="str">
            <v>079</v>
          </cell>
          <cell r="F2173" t="str">
            <v>00000</v>
          </cell>
          <cell r="G2173" t="str">
            <v>SO</v>
          </cell>
          <cell r="H2173" t="str">
            <v>EX Furniture &amp; Equipment</v>
          </cell>
        </row>
        <row r="2174">
          <cell r="A2174" t="str">
            <v>3537-1027-0000-080-00000-SO</v>
          </cell>
          <cell r="B2174" t="str">
            <v>3537</v>
          </cell>
          <cell r="C2174" t="str">
            <v>1027</v>
          </cell>
          <cell r="D2174" t="str">
            <v>0000</v>
          </cell>
          <cell r="E2174" t="str">
            <v>080</v>
          </cell>
          <cell r="F2174" t="str">
            <v>00000</v>
          </cell>
          <cell r="G2174" t="str">
            <v>SO</v>
          </cell>
          <cell r="H2174" t="str">
            <v>EX Furniture &amp; Equipment</v>
          </cell>
        </row>
        <row r="2175">
          <cell r="A2175" t="str">
            <v>3537-1027-0000-081-00000-SO</v>
          </cell>
          <cell r="B2175" t="str">
            <v>3537</v>
          </cell>
          <cell r="C2175" t="str">
            <v>1027</v>
          </cell>
          <cell r="D2175" t="str">
            <v>0000</v>
          </cell>
          <cell r="E2175" t="str">
            <v>081</v>
          </cell>
          <cell r="F2175" t="str">
            <v>00000</v>
          </cell>
          <cell r="G2175" t="str">
            <v>SO</v>
          </cell>
          <cell r="H2175" t="str">
            <v>EX Furniture &amp; Equipment</v>
          </cell>
        </row>
        <row r="2176">
          <cell r="A2176" t="str">
            <v>3537-1027-0000-082-00000-SO</v>
          </cell>
          <cell r="B2176" t="str">
            <v>3537</v>
          </cell>
          <cell r="C2176" t="str">
            <v>1027</v>
          </cell>
          <cell r="D2176" t="str">
            <v>0000</v>
          </cell>
          <cell r="E2176" t="str">
            <v>082</v>
          </cell>
          <cell r="F2176" t="str">
            <v>00000</v>
          </cell>
          <cell r="G2176" t="str">
            <v>SO</v>
          </cell>
          <cell r="H2176" t="str">
            <v>EX Furniture &amp; Equipment</v>
          </cell>
        </row>
        <row r="2177">
          <cell r="A2177" t="str">
            <v>3537-1027-0000-083-00000-SO</v>
          </cell>
          <cell r="B2177" t="str">
            <v>3537</v>
          </cell>
          <cell r="C2177" t="str">
            <v>1027</v>
          </cell>
          <cell r="D2177" t="str">
            <v>0000</v>
          </cell>
          <cell r="E2177" t="str">
            <v>083</v>
          </cell>
          <cell r="F2177" t="str">
            <v>00000</v>
          </cell>
          <cell r="G2177" t="str">
            <v>SO</v>
          </cell>
          <cell r="H2177" t="str">
            <v>EX Furniture &amp; Equipment</v>
          </cell>
        </row>
        <row r="2178">
          <cell r="A2178" t="str">
            <v>3537-1027-0000-175-00000-SO</v>
          </cell>
          <cell r="B2178" t="str">
            <v>3537</v>
          </cell>
          <cell r="C2178" t="str">
            <v>1027</v>
          </cell>
          <cell r="D2178" t="str">
            <v>0000</v>
          </cell>
          <cell r="E2178" t="str">
            <v>175</v>
          </cell>
          <cell r="F2178" t="str">
            <v>00000</v>
          </cell>
          <cell r="G2178" t="str">
            <v>SO</v>
          </cell>
          <cell r="H2178" t="str">
            <v>EX Furniture &amp; Equipment</v>
          </cell>
        </row>
        <row r="2179">
          <cell r="A2179" t="str">
            <v>3537-1227-0000-000-00000-SO</v>
          </cell>
          <cell r="B2179" t="str">
            <v>3537</v>
          </cell>
          <cell r="C2179" t="str">
            <v>1227</v>
          </cell>
          <cell r="D2179" t="str">
            <v>0000</v>
          </cell>
          <cell r="E2179" t="str">
            <v>000</v>
          </cell>
          <cell r="F2179" t="str">
            <v>00000</v>
          </cell>
          <cell r="G2179" t="str">
            <v>SO</v>
          </cell>
          <cell r="H2179" t="str">
            <v>EX Furniture &amp; Equipment</v>
          </cell>
        </row>
        <row r="2180">
          <cell r="A2180" t="str">
            <v>3537-2227-0000-084-00000-SO</v>
          </cell>
          <cell r="B2180" t="str">
            <v>3537</v>
          </cell>
          <cell r="C2180" t="str">
            <v>2227</v>
          </cell>
          <cell r="D2180" t="str">
            <v>0000</v>
          </cell>
          <cell r="E2180" t="str">
            <v>084</v>
          </cell>
          <cell r="F2180" t="str">
            <v>00000</v>
          </cell>
          <cell r="G2180" t="str">
            <v>SO</v>
          </cell>
          <cell r="H2180" t="str">
            <v>EX Furniture &amp; Equipment</v>
          </cell>
        </row>
        <row r="2181">
          <cell r="A2181" t="str">
            <v>3537-2527-0000-085-00000-SO</v>
          </cell>
          <cell r="B2181" t="str">
            <v>3537</v>
          </cell>
          <cell r="C2181" t="str">
            <v>2527</v>
          </cell>
          <cell r="D2181" t="str">
            <v>0000</v>
          </cell>
          <cell r="E2181" t="str">
            <v>085</v>
          </cell>
          <cell r="F2181" t="str">
            <v>00000</v>
          </cell>
          <cell r="G2181" t="str">
            <v>SO</v>
          </cell>
          <cell r="H2181" t="str">
            <v>EX Furniture &amp; Equipment</v>
          </cell>
        </row>
        <row r="2182">
          <cell r="A2182" t="str">
            <v>3537-2527-0000-175-00000-SO</v>
          </cell>
          <cell r="B2182" t="str">
            <v>3537</v>
          </cell>
          <cell r="C2182" t="str">
            <v>2527</v>
          </cell>
          <cell r="D2182" t="str">
            <v>0000</v>
          </cell>
          <cell r="E2182" t="str">
            <v>175</v>
          </cell>
          <cell r="F2182" t="str">
            <v>00000</v>
          </cell>
          <cell r="G2182" t="str">
            <v>SO</v>
          </cell>
          <cell r="H2182" t="str">
            <v>EX Furniture &amp; Equipment</v>
          </cell>
        </row>
        <row r="2183">
          <cell r="A2183" t="str">
            <v>3539-1027-0000-076-00000-SO</v>
          </cell>
          <cell r="B2183" t="str">
            <v>3539</v>
          </cell>
          <cell r="C2183" t="str">
            <v>1027</v>
          </cell>
          <cell r="D2183" t="str">
            <v>0000</v>
          </cell>
          <cell r="E2183" t="str">
            <v>076</v>
          </cell>
          <cell r="F2183" t="str">
            <v>00000</v>
          </cell>
          <cell r="G2183" t="str">
            <v>SO</v>
          </cell>
          <cell r="H2183" t="str">
            <v>EX Telephone</v>
          </cell>
        </row>
        <row r="2184">
          <cell r="A2184" t="str">
            <v>3539-1027-0000-077-00000-SO</v>
          </cell>
          <cell r="B2184" t="str">
            <v>3539</v>
          </cell>
          <cell r="C2184" t="str">
            <v>1027</v>
          </cell>
          <cell r="D2184" t="str">
            <v>0000</v>
          </cell>
          <cell r="E2184" t="str">
            <v>077</v>
          </cell>
          <cell r="F2184" t="str">
            <v>00000</v>
          </cell>
          <cell r="G2184" t="str">
            <v>SO</v>
          </cell>
          <cell r="H2184" t="str">
            <v>EX Telephone</v>
          </cell>
        </row>
        <row r="2185">
          <cell r="A2185" t="str">
            <v>3539-1027-0000-078-00000-SO</v>
          </cell>
          <cell r="B2185" t="str">
            <v>3539</v>
          </cell>
          <cell r="C2185" t="str">
            <v>1027</v>
          </cell>
          <cell r="D2185" t="str">
            <v>0000</v>
          </cell>
          <cell r="E2185" t="str">
            <v>078</v>
          </cell>
          <cell r="F2185" t="str">
            <v>00000</v>
          </cell>
          <cell r="G2185" t="str">
            <v>SO</v>
          </cell>
          <cell r="H2185" t="str">
            <v>EX Telephone</v>
          </cell>
        </row>
        <row r="2186">
          <cell r="A2186" t="str">
            <v>3539-1027-0000-079-00000-SO</v>
          </cell>
          <cell r="B2186" t="str">
            <v>3539</v>
          </cell>
          <cell r="C2186" t="str">
            <v>1027</v>
          </cell>
          <cell r="D2186" t="str">
            <v>0000</v>
          </cell>
          <cell r="E2186" t="str">
            <v>079</v>
          </cell>
          <cell r="F2186" t="str">
            <v>00000</v>
          </cell>
          <cell r="G2186" t="str">
            <v>SO</v>
          </cell>
          <cell r="H2186" t="str">
            <v>EX Telephone</v>
          </cell>
        </row>
        <row r="2187">
          <cell r="A2187" t="str">
            <v>3539-1027-0000-080-00000-SO</v>
          </cell>
          <cell r="B2187" t="str">
            <v>3539</v>
          </cell>
          <cell r="C2187" t="str">
            <v>1027</v>
          </cell>
          <cell r="D2187" t="str">
            <v>0000</v>
          </cell>
          <cell r="E2187" t="str">
            <v>080</v>
          </cell>
          <cell r="F2187" t="str">
            <v>00000</v>
          </cell>
          <cell r="G2187" t="str">
            <v>SO</v>
          </cell>
          <cell r="H2187" t="str">
            <v>EX Telephone</v>
          </cell>
        </row>
        <row r="2188">
          <cell r="A2188" t="str">
            <v>3539-1027-0000-081-00000-SO</v>
          </cell>
          <cell r="B2188" t="str">
            <v>3539</v>
          </cell>
          <cell r="C2188" t="str">
            <v>1027</v>
          </cell>
          <cell r="D2188" t="str">
            <v>0000</v>
          </cell>
          <cell r="E2188" t="str">
            <v>081</v>
          </cell>
          <cell r="F2188" t="str">
            <v>00000</v>
          </cell>
          <cell r="G2188" t="str">
            <v>SO</v>
          </cell>
          <cell r="H2188" t="str">
            <v>EX Telephone</v>
          </cell>
        </row>
        <row r="2189">
          <cell r="A2189" t="str">
            <v>3539-1027-0000-082-00000-SO</v>
          </cell>
          <cell r="B2189" t="str">
            <v>3539</v>
          </cell>
          <cell r="C2189" t="str">
            <v>1027</v>
          </cell>
          <cell r="D2189" t="str">
            <v>0000</v>
          </cell>
          <cell r="E2189" t="str">
            <v>082</v>
          </cell>
          <cell r="F2189" t="str">
            <v>00000</v>
          </cell>
          <cell r="G2189" t="str">
            <v>SO</v>
          </cell>
          <cell r="H2189" t="str">
            <v>EX Telephone</v>
          </cell>
        </row>
        <row r="2190">
          <cell r="A2190" t="str">
            <v>3539-1027-0000-083-00000-SO</v>
          </cell>
          <cell r="B2190" t="str">
            <v>3539</v>
          </cell>
          <cell r="C2190" t="str">
            <v>1027</v>
          </cell>
          <cell r="D2190" t="str">
            <v>0000</v>
          </cell>
          <cell r="E2190" t="str">
            <v>083</v>
          </cell>
          <cell r="F2190" t="str">
            <v>00000</v>
          </cell>
          <cell r="G2190" t="str">
            <v>SO</v>
          </cell>
          <cell r="H2190" t="str">
            <v>EX Telephone</v>
          </cell>
        </row>
        <row r="2191">
          <cell r="A2191" t="str">
            <v>3539-1027-0000-175-00000-SO</v>
          </cell>
          <cell r="B2191" t="str">
            <v>3539</v>
          </cell>
          <cell r="C2191" t="str">
            <v>1027</v>
          </cell>
          <cell r="D2191" t="str">
            <v>0000</v>
          </cell>
          <cell r="E2191" t="str">
            <v>175</v>
          </cell>
          <cell r="F2191" t="str">
            <v>00000</v>
          </cell>
          <cell r="G2191" t="str">
            <v>SO</v>
          </cell>
          <cell r="H2191" t="str">
            <v>EX Telephone</v>
          </cell>
        </row>
        <row r="2192">
          <cell r="A2192" t="str">
            <v>3539-1227-0000-000-00000-SO</v>
          </cell>
          <cell r="B2192" t="str">
            <v>3539</v>
          </cell>
          <cell r="C2192" t="str">
            <v>1227</v>
          </cell>
          <cell r="D2192" t="str">
            <v>0000</v>
          </cell>
          <cell r="E2192" t="str">
            <v>000</v>
          </cell>
          <cell r="F2192" t="str">
            <v>00000</v>
          </cell>
          <cell r="G2192" t="str">
            <v>SO</v>
          </cell>
          <cell r="H2192" t="str">
            <v>EX Telephone</v>
          </cell>
        </row>
        <row r="2193">
          <cell r="A2193" t="str">
            <v>3539-2227-0000-084-00000-SO</v>
          </cell>
          <cell r="B2193" t="str">
            <v>3539</v>
          </cell>
          <cell r="C2193" t="str">
            <v>2227</v>
          </cell>
          <cell r="D2193" t="str">
            <v>0000</v>
          </cell>
          <cell r="E2193" t="str">
            <v>084</v>
          </cell>
          <cell r="F2193" t="str">
            <v>00000</v>
          </cell>
          <cell r="G2193" t="str">
            <v>SO</v>
          </cell>
          <cell r="H2193" t="str">
            <v>EX Telephone</v>
          </cell>
        </row>
        <row r="2194">
          <cell r="A2194" t="str">
            <v>3539-2527-0000-085-00000-SO</v>
          </cell>
          <cell r="B2194" t="str">
            <v>3539</v>
          </cell>
          <cell r="C2194" t="str">
            <v>2527</v>
          </cell>
          <cell r="D2194" t="str">
            <v>0000</v>
          </cell>
          <cell r="E2194" t="str">
            <v>085</v>
          </cell>
          <cell r="F2194" t="str">
            <v>00000</v>
          </cell>
          <cell r="G2194" t="str">
            <v>SO</v>
          </cell>
          <cell r="H2194" t="str">
            <v>EX Telephone</v>
          </cell>
        </row>
        <row r="2195">
          <cell r="A2195" t="str">
            <v>3539-2527-0000-175-00000-SO</v>
          </cell>
          <cell r="B2195" t="str">
            <v>3539</v>
          </cell>
          <cell r="C2195" t="str">
            <v>2527</v>
          </cell>
          <cell r="D2195" t="str">
            <v>0000</v>
          </cell>
          <cell r="E2195" t="str">
            <v>175</v>
          </cell>
          <cell r="F2195" t="str">
            <v>00000</v>
          </cell>
          <cell r="G2195" t="str">
            <v>SO</v>
          </cell>
          <cell r="H2195" t="str">
            <v>EX Telephone</v>
          </cell>
        </row>
        <row r="2196">
          <cell r="A2196" t="str">
            <v>3540-1027-0000-076-00000-SO</v>
          </cell>
          <cell r="B2196" t="str">
            <v>3540</v>
          </cell>
          <cell r="C2196" t="str">
            <v>1027</v>
          </cell>
          <cell r="D2196" t="str">
            <v>0000</v>
          </cell>
          <cell r="E2196" t="str">
            <v>076</v>
          </cell>
          <cell r="F2196" t="str">
            <v>00000</v>
          </cell>
          <cell r="G2196" t="str">
            <v>SO</v>
          </cell>
          <cell r="H2196" t="str">
            <v>Ex Security Services</v>
          </cell>
        </row>
        <row r="2197">
          <cell r="A2197" t="str">
            <v>3540-1027-0000-077-00000-SO</v>
          </cell>
          <cell r="B2197" t="str">
            <v>3540</v>
          </cell>
          <cell r="C2197" t="str">
            <v>1027</v>
          </cell>
          <cell r="D2197" t="str">
            <v>0000</v>
          </cell>
          <cell r="E2197" t="str">
            <v>077</v>
          </cell>
          <cell r="F2197" t="str">
            <v>00000</v>
          </cell>
          <cell r="G2197" t="str">
            <v>SO</v>
          </cell>
          <cell r="H2197" t="str">
            <v>Ex Security Services</v>
          </cell>
        </row>
        <row r="2198">
          <cell r="A2198" t="str">
            <v>3540-1027-0000-078-00000-SO</v>
          </cell>
          <cell r="B2198" t="str">
            <v>3540</v>
          </cell>
          <cell r="C2198" t="str">
            <v>1027</v>
          </cell>
          <cell r="D2198" t="str">
            <v>0000</v>
          </cell>
          <cell r="E2198" t="str">
            <v>078</v>
          </cell>
          <cell r="F2198" t="str">
            <v>00000</v>
          </cell>
          <cell r="G2198" t="str">
            <v>SO</v>
          </cell>
          <cell r="H2198" t="str">
            <v>Ex Security Services</v>
          </cell>
        </row>
        <row r="2199">
          <cell r="A2199" t="str">
            <v>3540-1027-0000-079-00000-SO</v>
          </cell>
          <cell r="B2199" t="str">
            <v>3540</v>
          </cell>
          <cell r="C2199" t="str">
            <v>1027</v>
          </cell>
          <cell r="D2199" t="str">
            <v>0000</v>
          </cell>
          <cell r="E2199" t="str">
            <v>079</v>
          </cell>
          <cell r="F2199" t="str">
            <v>00000</v>
          </cell>
          <cell r="G2199" t="str">
            <v>SO</v>
          </cell>
          <cell r="H2199" t="str">
            <v>Ex Security Services</v>
          </cell>
        </row>
        <row r="2200">
          <cell r="A2200" t="str">
            <v>3540-1027-0000-080-00000-SO</v>
          </cell>
          <cell r="B2200" t="str">
            <v>3540</v>
          </cell>
          <cell r="C2200" t="str">
            <v>1027</v>
          </cell>
          <cell r="D2200" t="str">
            <v>0000</v>
          </cell>
          <cell r="E2200" t="str">
            <v>080</v>
          </cell>
          <cell r="F2200" t="str">
            <v>00000</v>
          </cell>
          <cell r="G2200" t="str">
            <v>SO</v>
          </cell>
          <cell r="H2200" t="str">
            <v>Ex Security Services</v>
          </cell>
        </row>
        <row r="2201">
          <cell r="A2201" t="str">
            <v>3540-1027-0000-081-00000-SO</v>
          </cell>
          <cell r="B2201" t="str">
            <v>3540</v>
          </cell>
          <cell r="C2201" t="str">
            <v>1027</v>
          </cell>
          <cell r="D2201" t="str">
            <v>0000</v>
          </cell>
          <cell r="E2201" t="str">
            <v>081</v>
          </cell>
          <cell r="F2201" t="str">
            <v>00000</v>
          </cell>
          <cell r="G2201" t="str">
            <v>SO</v>
          </cell>
          <cell r="H2201" t="str">
            <v>Ex Security Services</v>
          </cell>
        </row>
        <row r="2202">
          <cell r="A2202" t="str">
            <v>3540-1027-0000-082-00000-SO</v>
          </cell>
          <cell r="B2202" t="str">
            <v>3540</v>
          </cell>
          <cell r="C2202" t="str">
            <v>1027</v>
          </cell>
          <cell r="D2202" t="str">
            <v>0000</v>
          </cell>
          <cell r="E2202" t="str">
            <v>082</v>
          </cell>
          <cell r="F2202" t="str">
            <v>00000</v>
          </cell>
          <cell r="G2202" t="str">
            <v>SO</v>
          </cell>
          <cell r="H2202" t="str">
            <v>Ex Security Services</v>
          </cell>
        </row>
        <row r="2203">
          <cell r="A2203" t="str">
            <v>3540-1027-0000-083-00000-SO</v>
          </cell>
          <cell r="B2203" t="str">
            <v>3540</v>
          </cell>
          <cell r="C2203" t="str">
            <v>1027</v>
          </cell>
          <cell r="D2203" t="str">
            <v>0000</v>
          </cell>
          <cell r="E2203" t="str">
            <v>083</v>
          </cell>
          <cell r="F2203" t="str">
            <v>00000</v>
          </cell>
          <cell r="G2203" t="str">
            <v>SO</v>
          </cell>
          <cell r="H2203" t="str">
            <v>Ex Security Services</v>
          </cell>
        </row>
        <row r="2204">
          <cell r="A2204" t="str">
            <v>3540-1027-0000-175-00000-SO</v>
          </cell>
          <cell r="B2204" t="str">
            <v>3540</v>
          </cell>
          <cell r="C2204" t="str">
            <v>1027</v>
          </cell>
          <cell r="D2204" t="str">
            <v>0000</v>
          </cell>
          <cell r="E2204" t="str">
            <v>175</v>
          </cell>
          <cell r="F2204" t="str">
            <v>00000</v>
          </cell>
          <cell r="G2204" t="str">
            <v>SO</v>
          </cell>
          <cell r="H2204" t="str">
            <v>Ex Security Services</v>
          </cell>
        </row>
        <row r="2205">
          <cell r="A2205" t="str">
            <v>3540-1227-0000-000-00000-SO</v>
          </cell>
          <cell r="B2205" t="str">
            <v>3540</v>
          </cell>
          <cell r="C2205" t="str">
            <v>1227</v>
          </cell>
          <cell r="D2205" t="str">
            <v>0000</v>
          </cell>
          <cell r="E2205" t="str">
            <v>000</v>
          </cell>
          <cell r="F2205" t="str">
            <v>00000</v>
          </cell>
          <cell r="G2205" t="str">
            <v>SO</v>
          </cell>
          <cell r="H2205" t="str">
            <v>Ex Security Services</v>
          </cell>
        </row>
        <row r="2206">
          <cell r="A2206" t="str">
            <v>3540-2227-0000-084-00000-SO</v>
          </cell>
          <cell r="B2206" t="str">
            <v>3540</v>
          </cell>
          <cell r="C2206" t="str">
            <v>2227</v>
          </cell>
          <cell r="D2206" t="str">
            <v>0000</v>
          </cell>
          <cell r="E2206" t="str">
            <v>084</v>
          </cell>
          <cell r="F2206" t="str">
            <v>00000</v>
          </cell>
          <cell r="G2206" t="str">
            <v>SO</v>
          </cell>
          <cell r="H2206" t="str">
            <v>Ex Security Services</v>
          </cell>
        </row>
        <row r="2207">
          <cell r="A2207" t="str">
            <v>3540-2527-0000-085-00000-SO</v>
          </cell>
          <cell r="B2207" t="str">
            <v>3540</v>
          </cell>
          <cell r="C2207" t="str">
            <v>2527</v>
          </cell>
          <cell r="D2207" t="str">
            <v>0000</v>
          </cell>
          <cell r="E2207" t="str">
            <v>085</v>
          </cell>
          <cell r="F2207" t="str">
            <v>00000</v>
          </cell>
          <cell r="G2207" t="str">
            <v>SO</v>
          </cell>
          <cell r="H2207" t="str">
            <v>Ex Security Services</v>
          </cell>
        </row>
        <row r="2208">
          <cell r="A2208" t="str">
            <v>3540-2527-0000-175-00000-SO</v>
          </cell>
          <cell r="B2208" t="str">
            <v>3540</v>
          </cell>
          <cell r="C2208" t="str">
            <v>2527</v>
          </cell>
          <cell r="D2208" t="str">
            <v>0000</v>
          </cell>
          <cell r="E2208" t="str">
            <v>175</v>
          </cell>
          <cell r="F2208" t="str">
            <v>00000</v>
          </cell>
          <cell r="G2208" t="str">
            <v>SO</v>
          </cell>
          <cell r="H2208" t="str">
            <v>Ex Security Services</v>
          </cell>
        </row>
        <row r="2209">
          <cell r="A2209" t="str">
            <v>3541-1027-0000-076-00000-SO</v>
          </cell>
          <cell r="B2209" t="str">
            <v>3541</v>
          </cell>
          <cell r="C2209" t="str">
            <v>1027</v>
          </cell>
          <cell r="D2209" t="str">
            <v>0000</v>
          </cell>
          <cell r="E2209" t="str">
            <v>076</v>
          </cell>
          <cell r="F2209" t="str">
            <v>00000</v>
          </cell>
          <cell r="G2209" t="str">
            <v>SO</v>
          </cell>
          <cell r="H2209" t="str">
            <v>EX Regional Support Personnel</v>
          </cell>
        </row>
        <row r="2210">
          <cell r="A2210" t="str">
            <v>3541-1027-0000-077-00000-SO</v>
          </cell>
          <cell r="B2210" t="str">
            <v>3541</v>
          </cell>
          <cell r="C2210" t="str">
            <v>1027</v>
          </cell>
          <cell r="D2210" t="str">
            <v>0000</v>
          </cell>
          <cell r="E2210" t="str">
            <v>077</v>
          </cell>
          <cell r="F2210" t="str">
            <v>00000</v>
          </cell>
          <cell r="G2210" t="str">
            <v>SO</v>
          </cell>
          <cell r="H2210" t="str">
            <v>EX Regional Support Personnel</v>
          </cell>
        </row>
        <row r="2211">
          <cell r="A2211" t="str">
            <v>3541-1027-0000-078-00000-SO</v>
          </cell>
          <cell r="B2211" t="str">
            <v>3541</v>
          </cell>
          <cell r="C2211" t="str">
            <v>1027</v>
          </cell>
          <cell r="D2211" t="str">
            <v>0000</v>
          </cell>
          <cell r="E2211" t="str">
            <v>078</v>
          </cell>
          <cell r="F2211" t="str">
            <v>00000</v>
          </cell>
          <cell r="G2211" t="str">
            <v>SO</v>
          </cell>
          <cell r="H2211" t="str">
            <v>EX Regional Support Personnel</v>
          </cell>
        </row>
        <row r="2212">
          <cell r="A2212" t="str">
            <v>3541-1027-0000-079-00000-SO</v>
          </cell>
          <cell r="B2212" t="str">
            <v>3541</v>
          </cell>
          <cell r="C2212" t="str">
            <v>1027</v>
          </cell>
          <cell r="D2212" t="str">
            <v>0000</v>
          </cell>
          <cell r="E2212" t="str">
            <v>079</v>
          </cell>
          <cell r="F2212" t="str">
            <v>00000</v>
          </cell>
          <cell r="G2212" t="str">
            <v>SO</v>
          </cell>
          <cell r="H2212" t="str">
            <v>EX Regional Support Personnel</v>
          </cell>
        </row>
        <row r="2213">
          <cell r="A2213" t="str">
            <v>3541-1027-0000-080-00000-SO</v>
          </cell>
          <cell r="B2213" t="str">
            <v>3541</v>
          </cell>
          <cell r="C2213" t="str">
            <v>1027</v>
          </cell>
          <cell r="D2213" t="str">
            <v>0000</v>
          </cell>
          <cell r="E2213" t="str">
            <v>080</v>
          </cell>
          <cell r="F2213" t="str">
            <v>00000</v>
          </cell>
          <cell r="G2213" t="str">
            <v>SO</v>
          </cell>
          <cell r="H2213" t="str">
            <v>EX Regional Support Personnel</v>
          </cell>
        </row>
        <row r="2214">
          <cell r="A2214" t="str">
            <v>3541-1027-0000-081-00000-SO</v>
          </cell>
          <cell r="B2214" t="str">
            <v>3541</v>
          </cell>
          <cell r="C2214" t="str">
            <v>1027</v>
          </cell>
          <cell r="D2214" t="str">
            <v>0000</v>
          </cell>
          <cell r="E2214" t="str">
            <v>081</v>
          </cell>
          <cell r="F2214" t="str">
            <v>00000</v>
          </cell>
          <cell r="G2214" t="str">
            <v>SO</v>
          </cell>
          <cell r="H2214" t="str">
            <v>EX Regional Support Personnel</v>
          </cell>
        </row>
        <row r="2215">
          <cell r="A2215" t="str">
            <v>3541-1027-0000-082-00000-SO</v>
          </cell>
          <cell r="B2215" t="str">
            <v>3541</v>
          </cell>
          <cell r="C2215" t="str">
            <v>1027</v>
          </cell>
          <cell r="D2215" t="str">
            <v>0000</v>
          </cell>
          <cell r="E2215" t="str">
            <v>082</v>
          </cell>
          <cell r="F2215" t="str">
            <v>00000</v>
          </cell>
          <cell r="G2215" t="str">
            <v>SO</v>
          </cell>
          <cell r="H2215" t="str">
            <v>EX Regional Support Personnel</v>
          </cell>
        </row>
        <row r="2216">
          <cell r="A2216" t="str">
            <v>3541-1027-0000-083-00000-SO</v>
          </cell>
          <cell r="B2216" t="str">
            <v>3541</v>
          </cell>
          <cell r="C2216" t="str">
            <v>1027</v>
          </cell>
          <cell r="D2216" t="str">
            <v>0000</v>
          </cell>
          <cell r="E2216" t="str">
            <v>083</v>
          </cell>
          <cell r="F2216" t="str">
            <v>00000</v>
          </cell>
          <cell r="G2216" t="str">
            <v>SO</v>
          </cell>
          <cell r="H2216" t="str">
            <v>EX Regional Support Personnel</v>
          </cell>
        </row>
        <row r="2217">
          <cell r="A2217" t="str">
            <v>3541-1027-0000-175-00000-SO</v>
          </cell>
          <cell r="B2217" t="str">
            <v>3541</v>
          </cell>
          <cell r="C2217" t="str">
            <v>1027</v>
          </cell>
          <cell r="D2217" t="str">
            <v>0000</v>
          </cell>
          <cell r="E2217" t="str">
            <v>175</v>
          </cell>
          <cell r="F2217" t="str">
            <v>00000</v>
          </cell>
          <cell r="G2217" t="str">
            <v>SO</v>
          </cell>
          <cell r="H2217" t="str">
            <v>EX Regional Support Personnel</v>
          </cell>
        </row>
        <row r="2218">
          <cell r="A2218" t="str">
            <v>3541-1227-0000-000-00000-SO</v>
          </cell>
          <cell r="B2218" t="str">
            <v>3541</v>
          </cell>
          <cell r="C2218" t="str">
            <v>1227</v>
          </cell>
          <cell r="D2218" t="str">
            <v>0000</v>
          </cell>
          <cell r="E2218" t="str">
            <v>000</v>
          </cell>
          <cell r="F2218" t="str">
            <v>00000</v>
          </cell>
          <cell r="G2218" t="str">
            <v>SO</v>
          </cell>
          <cell r="H2218" t="str">
            <v>EX Regional Support Personnel</v>
          </cell>
        </row>
        <row r="2219">
          <cell r="A2219" t="str">
            <v>3541-2227-0000-084-00000-SO</v>
          </cell>
          <cell r="B2219" t="str">
            <v>3541</v>
          </cell>
          <cell r="C2219" t="str">
            <v>2227</v>
          </cell>
          <cell r="D2219" t="str">
            <v>0000</v>
          </cell>
          <cell r="E2219" t="str">
            <v>084</v>
          </cell>
          <cell r="F2219" t="str">
            <v>00000</v>
          </cell>
          <cell r="G2219" t="str">
            <v>SO</v>
          </cell>
          <cell r="H2219" t="str">
            <v>EX Regional Support Personnel</v>
          </cell>
        </row>
        <row r="2220">
          <cell r="A2220" t="str">
            <v>3541-2527-0000-085-00000-SO</v>
          </cell>
          <cell r="B2220" t="str">
            <v>3541</v>
          </cell>
          <cell r="C2220" t="str">
            <v>2527</v>
          </cell>
          <cell r="D2220" t="str">
            <v>0000</v>
          </cell>
          <cell r="E2220" t="str">
            <v>085</v>
          </cell>
          <cell r="F2220" t="str">
            <v>00000</v>
          </cell>
          <cell r="G2220" t="str">
            <v>SO</v>
          </cell>
          <cell r="H2220" t="str">
            <v>EX Regional Support Personnel</v>
          </cell>
        </row>
        <row r="2221">
          <cell r="A2221" t="str">
            <v>3541-2527-0000-175-00000-SO</v>
          </cell>
          <cell r="B2221" t="str">
            <v>3541</v>
          </cell>
          <cell r="C2221" t="str">
            <v>2527</v>
          </cell>
          <cell r="D2221" t="str">
            <v>0000</v>
          </cell>
          <cell r="E2221" t="str">
            <v>175</v>
          </cell>
          <cell r="F2221" t="str">
            <v>00000</v>
          </cell>
          <cell r="G2221" t="str">
            <v>SO</v>
          </cell>
          <cell r="H2221" t="str">
            <v>EX Regional Support Personnel</v>
          </cell>
        </row>
        <row r="2222">
          <cell r="A2222" t="str">
            <v>3542-1027-0000-076-00000-SO</v>
          </cell>
          <cell r="B2222" t="str">
            <v>3542</v>
          </cell>
          <cell r="C2222" t="str">
            <v>1027</v>
          </cell>
          <cell r="D2222" t="str">
            <v>0000</v>
          </cell>
          <cell r="E2222" t="str">
            <v>076</v>
          </cell>
          <cell r="F2222" t="str">
            <v>00000</v>
          </cell>
          <cell r="G2222" t="str">
            <v>SO</v>
          </cell>
          <cell r="H2222" t="str">
            <v>EX Sundry</v>
          </cell>
        </row>
        <row r="2223">
          <cell r="A2223" t="str">
            <v>3542-1027-0000-077-00000-SO</v>
          </cell>
          <cell r="B2223" t="str">
            <v>3542</v>
          </cell>
          <cell r="C2223" t="str">
            <v>1027</v>
          </cell>
          <cell r="D2223" t="str">
            <v>0000</v>
          </cell>
          <cell r="E2223" t="str">
            <v>077</v>
          </cell>
          <cell r="F2223" t="str">
            <v>00000</v>
          </cell>
          <cell r="G2223" t="str">
            <v>SO</v>
          </cell>
          <cell r="H2223" t="str">
            <v>EX Sundry</v>
          </cell>
        </row>
        <row r="2224">
          <cell r="A2224" t="str">
            <v>3542-1027-0000-078-00000-SO</v>
          </cell>
          <cell r="B2224" t="str">
            <v>3542</v>
          </cell>
          <cell r="C2224" t="str">
            <v>1027</v>
          </cell>
          <cell r="D2224" t="str">
            <v>0000</v>
          </cell>
          <cell r="E2224" t="str">
            <v>078</v>
          </cell>
          <cell r="F2224" t="str">
            <v>00000</v>
          </cell>
          <cell r="G2224" t="str">
            <v>SO</v>
          </cell>
          <cell r="H2224" t="str">
            <v>EX Sundry</v>
          </cell>
        </row>
        <row r="2225">
          <cell r="A2225" t="str">
            <v>3542-1027-0000-079-00000-SO</v>
          </cell>
          <cell r="B2225" t="str">
            <v>3542</v>
          </cell>
          <cell r="C2225" t="str">
            <v>1027</v>
          </cell>
          <cell r="D2225" t="str">
            <v>0000</v>
          </cell>
          <cell r="E2225" t="str">
            <v>079</v>
          </cell>
          <cell r="F2225" t="str">
            <v>00000</v>
          </cell>
          <cell r="G2225" t="str">
            <v>SO</v>
          </cell>
          <cell r="H2225" t="str">
            <v>EX Sundry</v>
          </cell>
        </row>
        <row r="2226">
          <cell r="A2226" t="str">
            <v>3542-1027-0000-080-00000-SO</v>
          </cell>
          <cell r="B2226" t="str">
            <v>3542</v>
          </cell>
          <cell r="C2226" t="str">
            <v>1027</v>
          </cell>
          <cell r="D2226" t="str">
            <v>0000</v>
          </cell>
          <cell r="E2226" t="str">
            <v>080</v>
          </cell>
          <cell r="F2226" t="str">
            <v>00000</v>
          </cell>
          <cell r="G2226" t="str">
            <v>SO</v>
          </cell>
          <cell r="H2226" t="str">
            <v>EX Sundry</v>
          </cell>
        </row>
        <row r="2227">
          <cell r="A2227" t="str">
            <v>3542-1027-0000-081-00000-SO</v>
          </cell>
          <cell r="B2227" t="str">
            <v>3542</v>
          </cell>
          <cell r="C2227" t="str">
            <v>1027</v>
          </cell>
          <cell r="D2227" t="str">
            <v>0000</v>
          </cell>
          <cell r="E2227" t="str">
            <v>081</v>
          </cell>
          <cell r="F2227" t="str">
            <v>00000</v>
          </cell>
          <cell r="G2227" t="str">
            <v>SO</v>
          </cell>
          <cell r="H2227" t="str">
            <v>EX Sundry</v>
          </cell>
        </row>
        <row r="2228">
          <cell r="A2228" t="str">
            <v>3542-1027-0000-082-00000-SO</v>
          </cell>
          <cell r="B2228" t="str">
            <v>3542</v>
          </cell>
          <cell r="C2228" t="str">
            <v>1027</v>
          </cell>
          <cell r="D2228" t="str">
            <v>0000</v>
          </cell>
          <cell r="E2228" t="str">
            <v>082</v>
          </cell>
          <cell r="F2228" t="str">
            <v>00000</v>
          </cell>
          <cell r="G2228" t="str">
            <v>SO</v>
          </cell>
          <cell r="H2228" t="str">
            <v>EX Sundry</v>
          </cell>
        </row>
        <row r="2229">
          <cell r="A2229" t="str">
            <v>3542-1027-0000-083-00000-SO</v>
          </cell>
          <cell r="B2229" t="str">
            <v>3542</v>
          </cell>
          <cell r="C2229" t="str">
            <v>1027</v>
          </cell>
          <cell r="D2229" t="str">
            <v>0000</v>
          </cell>
          <cell r="E2229" t="str">
            <v>083</v>
          </cell>
          <cell r="F2229" t="str">
            <v>00000</v>
          </cell>
          <cell r="G2229" t="str">
            <v>SO</v>
          </cell>
          <cell r="H2229" t="str">
            <v>EX Sundry</v>
          </cell>
        </row>
        <row r="2230">
          <cell r="A2230" t="str">
            <v>3542-1027-0000-175-00000-SO</v>
          </cell>
          <cell r="B2230" t="str">
            <v>3542</v>
          </cell>
          <cell r="C2230" t="str">
            <v>1027</v>
          </cell>
          <cell r="D2230" t="str">
            <v>0000</v>
          </cell>
          <cell r="E2230" t="str">
            <v>175</v>
          </cell>
          <cell r="F2230" t="str">
            <v>00000</v>
          </cell>
          <cell r="G2230" t="str">
            <v>SO</v>
          </cell>
          <cell r="H2230" t="str">
            <v>EX Sundry</v>
          </cell>
        </row>
        <row r="2231">
          <cell r="A2231" t="str">
            <v>3542-1227-0000-000-00000-SO</v>
          </cell>
          <cell r="B2231" t="str">
            <v>3542</v>
          </cell>
          <cell r="C2231" t="str">
            <v>1227</v>
          </cell>
          <cell r="D2231" t="str">
            <v>0000</v>
          </cell>
          <cell r="E2231" t="str">
            <v>000</v>
          </cell>
          <cell r="F2231" t="str">
            <v>00000</v>
          </cell>
          <cell r="G2231" t="str">
            <v>SO</v>
          </cell>
          <cell r="H2231" t="str">
            <v>EX Sundry</v>
          </cell>
        </row>
        <row r="2232">
          <cell r="A2232" t="str">
            <v>3542-2227-0000-084-00000-SO</v>
          </cell>
          <cell r="B2232" t="str">
            <v>3542</v>
          </cell>
          <cell r="C2232" t="str">
            <v>2227</v>
          </cell>
          <cell r="D2232" t="str">
            <v>0000</v>
          </cell>
          <cell r="E2232" t="str">
            <v>084</v>
          </cell>
          <cell r="F2232" t="str">
            <v>00000</v>
          </cell>
          <cell r="G2232" t="str">
            <v>SO</v>
          </cell>
          <cell r="H2232" t="str">
            <v>EX Sundry</v>
          </cell>
        </row>
        <row r="2233">
          <cell r="A2233" t="str">
            <v>3542-2527-0000-085-00000-SO</v>
          </cell>
          <cell r="B2233" t="str">
            <v>3542</v>
          </cell>
          <cell r="C2233" t="str">
            <v>2527</v>
          </cell>
          <cell r="D2233" t="str">
            <v>0000</v>
          </cell>
          <cell r="E2233" t="str">
            <v>085</v>
          </cell>
          <cell r="F2233" t="str">
            <v>00000</v>
          </cell>
          <cell r="G2233" t="str">
            <v>SO</v>
          </cell>
          <cell r="H2233" t="str">
            <v>EX Sundry</v>
          </cell>
        </row>
        <row r="2234">
          <cell r="A2234" t="str">
            <v>3542-2527-0000-175-00000-SO</v>
          </cell>
          <cell r="B2234" t="str">
            <v>3542</v>
          </cell>
          <cell r="C2234" t="str">
            <v>2527</v>
          </cell>
          <cell r="D2234" t="str">
            <v>0000</v>
          </cell>
          <cell r="E2234" t="str">
            <v>175</v>
          </cell>
          <cell r="F2234" t="str">
            <v>00000</v>
          </cell>
          <cell r="G2234" t="str">
            <v>SO</v>
          </cell>
          <cell r="H2234" t="str">
            <v>EX Sundry</v>
          </cell>
        </row>
        <row r="2235">
          <cell r="A2235" t="str">
            <v>3600-1028-0000-000-00000-SO</v>
          </cell>
          <cell r="B2235" t="str">
            <v>3600</v>
          </cell>
          <cell r="C2235" t="str">
            <v>1028</v>
          </cell>
          <cell r="D2235" t="str">
            <v>0000</v>
          </cell>
          <cell r="E2235" t="str">
            <v>000</v>
          </cell>
          <cell r="F2235" t="str">
            <v>00000</v>
          </cell>
          <cell r="G2235" t="str">
            <v>SO</v>
          </cell>
          <cell r="H2235" t="str">
            <v>AD Finance Manager</v>
          </cell>
        </row>
        <row r="2236">
          <cell r="A2236" t="str">
            <v>3600-1228-0000-000-00000-SO</v>
          </cell>
          <cell r="B2236" t="str">
            <v>3600</v>
          </cell>
          <cell r="C2236" t="str">
            <v>1228</v>
          </cell>
          <cell r="D2236" t="str">
            <v>0000</v>
          </cell>
          <cell r="E2236" t="str">
            <v>000</v>
          </cell>
          <cell r="F2236" t="str">
            <v>00000</v>
          </cell>
          <cell r="G2236" t="str">
            <v>SO</v>
          </cell>
          <cell r="H2236" t="str">
            <v>AD Finance Manager</v>
          </cell>
        </row>
        <row r="2237">
          <cell r="A2237" t="str">
            <v>3601-1028-0000-000-00000-SO</v>
          </cell>
          <cell r="B2237" t="str">
            <v>3601</v>
          </cell>
          <cell r="C2237" t="str">
            <v>1028</v>
          </cell>
          <cell r="D2237" t="str">
            <v>0000</v>
          </cell>
          <cell r="E2237" t="str">
            <v>000</v>
          </cell>
          <cell r="F2237" t="str">
            <v>00000</v>
          </cell>
          <cell r="G2237" t="str">
            <v>SO</v>
          </cell>
          <cell r="H2237" t="str">
            <v>AD HR/Admin Officer/Manager</v>
          </cell>
        </row>
        <row r="2238">
          <cell r="A2238" t="str">
            <v>3601-1228-0000-000-00000-SO</v>
          </cell>
          <cell r="B2238" t="str">
            <v>3601</v>
          </cell>
          <cell r="C2238" t="str">
            <v>1228</v>
          </cell>
          <cell r="D2238" t="str">
            <v>0000</v>
          </cell>
          <cell r="E2238" t="str">
            <v>000</v>
          </cell>
          <cell r="F2238" t="str">
            <v>00000</v>
          </cell>
          <cell r="G2238" t="str">
            <v>SO</v>
          </cell>
          <cell r="H2238" t="str">
            <v>AD HR/Admin Officer</v>
          </cell>
        </row>
        <row r="2239">
          <cell r="A2239" t="str">
            <v>3602-1028-0000-000-00000-SO</v>
          </cell>
          <cell r="B2239" t="str">
            <v>3602</v>
          </cell>
          <cell r="C2239" t="str">
            <v>1028</v>
          </cell>
          <cell r="D2239" t="str">
            <v>0000</v>
          </cell>
          <cell r="E2239" t="str">
            <v>000</v>
          </cell>
          <cell r="F2239" t="str">
            <v>00000</v>
          </cell>
          <cell r="G2239" t="str">
            <v>SO</v>
          </cell>
          <cell r="H2239" t="str">
            <v>AD IT Officer</v>
          </cell>
        </row>
        <row r="2240">
          <cell r="A2240" t="str">
            <v>3602-1228-0000-000-00000-SO</v>
          </cell>
          <cell r="B2240" t="str">
            <v>3602</v>
          </cell>
          <cell r="C2240" t="str">
            <v>1228</v>
          </cell>
          <cell r="D2240" t="str">
            <v>0000</v>
          </cell>
          <cell r="E2240" t="str">
            <v>000</v>
          </cell>
          <cell r="F2240" t="str">
            <v>00000</v>
          </cell>
          <cell r="G2240" t="str">
            <v>SO</v>
          </cell>
          <cell r="H2240" t="str">
            <v>AD IT Officer</v>
          </cell>
        </row>
        <row r="2241">
          <cell r="A2241" t="str">
            <v>3603-1028-0000-000-00000-SO</v>
          </cell>
          <cell r="B2241" t="str">
            <v>3603</v>
          </cell>
          <cell r="C2241" t="str">
            <v>1028</v>
          </cell>
          <cell r="D2241" t="str">
            <v>0000</v>
          </cell>
          <cell r="E2241" t="str">
            <v>000</v>
          </cell>
          <cell r="F2241" t="str">
            <v>00000</v>
          </cell>
          <cell r="G2241" t="str">
            <v>SO</v>
          </cell>
          <cell r="H2241" t="str">
            <v>AD Finance Officer</v>
          </cell>
        </row>
        <row r="2242">
          <cell r="A2242" t="str">
            <v>3603-1228-0000-000-00000-SO</v>
          </cell>
          <cell r="B2242" t="str">
            <v>3603</v>
          </cell>
          <cell r="C2242" t="str">
            <v>1228</v>
          </cell>
          <cell r="D2242" t="str">
            <v>0000</v>
          </cell>
          <cell r="E2242" t="str">
            <v>000</v>
          </cell>
          <cell r="F2242" t="str">
            <v>00000</v>
          </cell>
          <cell r="G2242" t="str">
            <v>SO</v>
          </cell>
          <cell r="H2242" t="str">
            <v>AD Finance Officer</v>
          </cell>
        </row>
        <row r="2243">
          <cell r="A2243" t="str">
            <v>3604-1028-0000-000-00000-SO</v>
          </cell>
          <cell r="B2243" t="str">
            <v>3604</v>
          </cell>
          <cell r="C2243" t="str">
            <v>1028</v>
          </cell>
          <cell r="D2243" t="str">
            <v>0000</v>
          </cell>
          <cell r="E2243" t="str">
            <v>000</v>
          </cell>
          <cell r="F2243" t="str">
            <v>00000</v>
          </cell>
          <cell r="G2243" t="str">
            <v>SO</v>
          </cell>
          <cell r="H2243" t="str">
            <v>AD Finance Assistant</v>
          </cell>
        </row>
        <row r="2244">
          <cell r="A2244" t="str">
            <v>3604-1228-0000-000-00000-SO</v>
          </cell>
          <cell r="B2244" t="str">
            <v>3604</v>
          </cell>
          <cell r="C2244" t="str">
            <v>1228</v>
          </cell>
          <cell r="D2244" t="str">
            <v>0000</v>
          </cell>
          <cell r="E2244" t="str">
            <v>000</v>
          </cell>
          <cell r="F2244" t="str">
            <v>00000</v>
          </cell>
          <cell r="G2244" t="str">
            <v>SO</v>
          </cell>
          <cell r="H2244" t="str">
            <v>AD Finance Assistant</v>
          </cell>
        </row>
        <row r="2245">
          <cell r="A2245" t="str">
            <v>3604-1328-0000-000-00000-SO</v>
          </cell>
          <cell r="B2245" t="str">
            <v>3604</v>
          </cell>
          <cell r="C2245" t="str">
            <v>1328</v>
          </cell>
          <cell r="D2245" t="str">
            <v>0000</v>
          </cell>
          <cell r="E2245" t="str">
            <v>000</v>
          </cell>
          <cell r="F2245" t="str">
            <v>00000</v>
          </cell>
          <cell r="G2245" t="str">
            <v>SO</v>
          </cell>
          <cell r="H2245" t="str">
            <v>AD Finance Assistant</v>
          </cell>
        </row>
        <row r="2246">
          <cell r="A2246" t="str">
            <v>3605-1028-0000-000-00000-SO</v>
          </cell>
          <cell r="B2246" t="str">
            <v>3605</v>
          </cell>
          <cell r="C2246" t="str">
            <v>1028</v>
          </cell>
          <cell r="D2246" t="str">
            <v>0000</v>
          </cell>
          <cell r="E2246" t="str">
            <v>000</v>
          </cell>
          <cell r="F2246" t="str">
            <v>00000</v>
          </cell>
          <cell r="G2246" t="str">
            <v>SO</v>
          </cell>
          <cell r="H2246" t="str">
            <v>AD Admin Assistant</v>
          </cell>
        </row>
        <row r="2247">
          <cell r="A2247" t="str">
            <v>3605-1228-0000-000-00000-SO</v>
          </cell>
          <cell r="B2247" t="str">
            <v>3605</v>
          </cell>
          <cell r="C2247" t="str">
            <v>1228</v>
          </cell>
          <cell r="D2247" t="str">
            <v>0000</v>
          </cell>
          <cell r="E2247" t="str">
            <v>000</v>
          </cell>
          <cell r="F2247" t="str">
            <v>00000</v>
          </cell>
          <cell r="G2247" t="str">
            <v>SO</v>
          </cell>
          <cell r="H2247" t="str">
            <v>AD Admin Assistant</v>
          </cell>
        </row>
        <row r="2248">
          <cell r="A2248" t="str">
            <v>3606-1028-0000-000-00000-SO</v>
          </cell>
          <cell r="B2248" t="str">
            <v>3606</v>
          </cell>
          <cell r="C2248" t="str">
            <v>1028</v>
          </cell>
          <cell r="D2248" t="str">
            <v>0000</v>
          </cell>
          <cell r="E2248" t="str">
            <v>000</v>
          </cell>
          <cell r="F2248" t="str">
            <v>00000</v>
          </cell>
          <cell r="G2248" t="str">
            <v>SO</v>
          </cell>
          <cell r="H2248" t="str">
            <v>AD Receptionist</v>
          </cell>
        </row>
        <row r="2249">
          <cell r="A2249" t="str">
            <v>3606-1228-0000-000-00000-SO</v>
          </cell>
          <cell r="B2249" t="str">
            <v>3606</v>
          </cell>
          <cell r="C2249" t="str">
            <v>1228</v>
          </cell>
          <cell r="D2249" t="str">
            <v>0000</v>
          </cell>
          <cell r="E2249" t="str">
            <v>000</v>
          </cell>
          <cell r="F2249" t="str">
            <v>00000</v>
          </cell>
          <cell r="G2249" t="str">
            <v>SO</v>
          </cell>
          <cell r="H2249" t="str">
            <v>AD Receptionist</v>
          </cell>
        </row>
        <row r="2250">
          <cell r="A2250" t="str">
            <v>3607-1028-0000-000-00000-SO</v>
          </cell>
          <cell r="B2250" t="str">
            <v>3607</v>
          </cell>
          <cell r="C2250" t="str">
            <v>1028</v>
          </cell>
          <cell r="D2250" t="str">
            <v>0000</v>
          </cell>
          <cell r="E2250" t="str">
            <v>000</v>
          </cell>
          <cell r="F2250" t="str">
            <v>00000</v>
          </cell>
          <cell r="G2250" t="str">
            <v>SO</v>
          </cell>
          <cell r="H2250" t="str">
            <v>AD Office Guard</v>
          </cell>
        </row>
        <row r="2251">
          <cell r="A2251" t="str">
            <v>3607-1228-0000-000-00000-SO</v>
          </cell>
          <cell r="B2251" t="str">
            <v>3607</v>
          </cell>
          <cell r="C2251" t="str">
            <v>1228</v>
          </cell>
          <cell r="D2251" t="str">
            <v>0000</v>
          </cell>
          <cell r="E2251" t="str">
            <v>000</v>
          </cell>
          <cell r="F2251" t="str">
            <v>00000</v>
          </cell>
          <cell r="G2251" t="str">
            <v>SO</v>
          </cell>
          <cell r="H2251" t="str">
            <v>AD Office Guard</v>
          </cell>
        </row>
        <row r="2252">
          <cell r="A2252" t="str">
            <v>3607-1328-0000-000-00000-SO</v>
          </cell>
          <cell r="B2252" t="str">
            <v>3607</v>
          </cell>
          <cell r="C2252" t="str">
            <v>1328</v>
          </cell>
          <cell r="D2252" t="str">
            <v>0000</v>
          </cell>
          <cell r="E2252" t="str">
            <v>000</v>
          </cell>
          <cell r="F2252" t="str">
            <v>00000</v>
          </cell>
          <cell r="G2252" t="str">
            <v>SO</v>
          </cell>
          <cell r="H2252" t="str">
            <v>AD Office Guard</v>
          </cell>
        </row>
        <row r="2253">
          <cell r="A2253" t="str">
            <v>3608-1028-0000-000-00000-SO</v>
          </cell>
          <cell r="B2253" t="str">
            <v>3608</v>
          </cell>
          <cell r="C2253" t="str">
            <v>1028</v>
          </cell>
          <cell r="D2253" t="str">
            <v>0000</v>
          </cell>
          <cell r="E2253" t="str">
            <v>000</v>
          </cell>
          <cell r="F2253" t="str">
            <v>00000</v>
          </cell>
          <cell r="G2253" t="str">
            <v>SO</v>
          </cell>
          <cell r="H2253" t="str">
            <v>AD Office Cleaner</v>
          </cell>
        </row>
        <row r="2254">
          <cell r="A2254" t="str">
            <v>3608-1228-0000-000-00000-SO</v>
          </cell>
          <cell r="B2254" t="str">
            <v>3608</v>
          </cell>
          <cell r="C2254" t="str">
            <v>1228</v>
          </cell>
          <cell r="D2254" t="str">
            <v>0000</v>
          </cell>
          <cell r="E2254" t="str">
            <v>000</v>
          </cell>
          <cell r="F2254" t="str">
            <v>00000</v>
          </cell>
          <cell r="G2254" t="str">
            <v>SO</v>
          </cell>
          <cell r="H2254" t="str">
            <v>AD Office Cleaner</v>
          </cell>
        </row>
        <row r="2255">
          <cell r="A2255" t="str">
            <v>3608-1328-0000-000-00000-SO</v>
          </cell>
          <cell r="B2255" t="str">
            <v>3608</v>
          </cell>
          <cell r="C2255" t="str">
            <v>1328</v>
          </cell>
          <cell r="D2255" t="str">
            <v>0000</v>
          </cell>
          <cell r="E2255" t="str">
            <v>000</v>
          </cell>
          <cell r="F2255" t="str">
            <v>00000</v>
          </cell>
          <cell r="G2255" t="str">
            <v>SO</v>
          </cell>
          <cell r="H2255" t="str">
            <v>AD Office Cleaner</v>
          </cell>
        </row>
        <row r="2256">
          <cell r="A2256" t="str">
            <v>3609-1028-0000-000-00000-SO</v>
          </cell>
          <cell r="B2256" t="str">
            <v>3609</v>
          </cell>
          <cell r="C2256" t="str">
            <v>1028</v>
          </cell>
          <cell r="D2256" t="str">
            <v>0000</v>
          </cell>
          <cell r="E2256" t="str">
            <v>000</v>
          </cell>
          <cell r="F2256" t="str">
            <v>00000</v>
          </cell>
          <cell r="G2256" t="str">
            <v>SO</v>
          </cell>
          <cell r="H2256" t="str">
            <v>AD Cook</v>
          </cell>
        </row>
        <row r="2257">
          <cell r="A2257" t="str">
            <v>3609-1228-0000-000-00000-SO</v>
          </cell>
          <cell r="B2257" t="str">
            <v>3609</v>
          </cell>
          <cell r="C2257" t="str">
            <v>1228</v>
          </cell>
          <cell r="D2257" t="str">
            <v>0000</v>
          </cell>
          <cell r="E2257" t="str">
            <v>000</v>
          </cell>
          <cell r="F2257" t="str">
            <v>00000</v>
          </cell>
          <cell r="G2257" t="str">
            <v>SO</v>
          </cell>
          <cell r="H2257" t="str">
            <v>AD Cook</v>
          </cell>
        </row>
        <row r="2258">
          <cell r="A2258" t="str">
            <v>3609-1328-0000-000-00000-SO</v>
          </cell>
          <cell r="B2258" t="str">
            <v>3609</v>
          </cell>
          <cell r="C2258" t="str">
            <v>1328</v>
          </cell>
          <cell r="D2258" t="str">
            <v>0000</v>
          </cell>
          <cell r="E2258" t="str">
            <v>000</v>
          </cell>
          <cell r="F2258" t="str">
            <v>00000</v>
          </cell>
          <cell r="G2258" t="str">
            <v>SO</v>
          </cell>
          <cell r="H2258" t="str">
            <v>AD Cook</v>
          </cell>
        </row>
        <row r="2259">
          <cell r="A2259" t="str">
            <v>3610-1028-0000-000-00000-SO</v>
          </cell>
          <cell r="B2259" t="str">
            <v>3610</v>
          </cell>
          <cell r="C2259" t="str">
            <v>1028</v>
          </cell>
          <cell r="D2259" t="str">
            <v>0000</v>
          </cell>
          <cell r="E2259" t="str">
            <v>000</v>
          </cell>
          <cell r="F2259" t="str">
            <v>00000</v>
          </cell>
          <cell r="G2259" t="str">
            <v>SO</v>
          </cell>
          <cell r="H2259" t="str">
            <v>AD Staff - Medical Costs</v>
          </cell>
        </row>
        <row r="2260">
          <cell r="A2260" t="str">
            <v>3610-1228-0000-000-00000-SO</v>
          </cell>
          <cell r="B2260" t="str">
            <v>3610</v>
          </cell>
          <cell r="C2260" t="str">
            <v>1228</v>
          </cell>
          <cell r="D2260" t="str">
            <v>0000</v>
          </cell>
          <cell r="E2260" t="str">
            <v>000</v>
          </cell>
          <cell r="F2260" t="str">
            <v>00000</v>
          </cell>
          <cell r="G2260" t="str">
            <v>SO</v>
          </cell>
          <cell r="H2260" t="str">
            <v>AD Staff - Medical Costs</v>
          </cell>
        </row>
        <row r="2261">
          <cell r="A2261" t="str">
            <v>3610-1328-0000-000-00000-SO</v>
          </cell>
          <cell r="B2261" t="str">
            <v>3610</v>
          </cell>
          <cell r="C2261" t="str">
            <v>1328</v>
          </cell>
          <cell r="D2261" t="str">
            <v>0000</v>
          </cell>
          <cell r="E2261" t="str">
            <v>000</v>
          </cell>
          <cell r="F2261" t="str">
            <v>00000</v>
          </cell>
          <cell r="G2261" t="str">
            <v>SO</v>
          </cell>
          <cell r="H2261" t="str">
            <v>AD Staff Medical Costs</v>
          </cell>
        </row>
        <row r="2262">
          <cell r="A2262" t="str">
            <v>3611-1028-0000-000-00000-SO</v>
          </cell>
          <cell r="B2262" t="str">
            <v>3611</v>
          </cell>
          <cell r="C2262" t="str">
            <v>1028</v>
          </cell>
          <cell r="D2262" t="str">
            <v>0000</v>
          </cell>
          <cell r="E2262" t="str">
            <v>000</v>
          </cell>
          <cell r="F2262" t="str">
            <v>00000</v>
          </cell>
          <cell r="G2262" t="str">
            <v>SO</v>
          </cell>
          <cell r="H2262" t="str">
            <v>AD Staff - Critical Illness Provision</v>
          </cell>
        </row>
        <row r="2263">
          <cell r="A2263" t="str">
            <v>3611-1228-0000-000-00000-SO</v>
          </cell>
          <cell r="B2263" t="str">
            <v>3611</v>
          </cell>
          <cell r="C2263" t="str">
            <v>1228</v>
          </cell>
          <cell r="D2263" t="str">
            <v>0000</v>
          </cell>
          <cell r="E2263" t="str">
            <v>000</v>
          </cell>
          <cell r="F2263" t="str">
            <v>00000</v>
          </cell>
          <cell r="G2263" t="str">
            <v>SO</v>
          </cell>
          <cell r="H2263" t="str">
            <v>AD Staff - Critical Illness Provision</v>
          </cell>
        </row>
        <row r="2264">
          <cell r="A2264" t="str">
            <v>3612-1028-0000-000-00000-SO</v>
          </cell>
          <cell r="B2264" t="str">
            <v>3612</v>
          </cell>
          <cell r="C2264" t="str">
            <v>1028</v>
          </cell>
          <cell r="D2264" t="str">
            <v>0000</v>
          </cell>
          <cell r="E2264" t="str">
            <v>000</v>
          </cell>
          <cell r="F2264" t="str">
            <v>00000</v>
          </cell>
          <cell r="G2264" t="str">
            <v>SO</v>
          </cell>
          <cell r="H2264" t="str">
            <v>AD Staff - Bonus</v>
          </cell>
        </row>
        <row r="2265">
          <cell r="A2265" t="str">
            <v>3612-1228-0000-000-00000-SO</v>
          </cell>
          <cell r="B2265" t="str">
            <v>3612</v>
          </cell>
          <cell r="C2265" t="str">
            <v>1228</v>
          </cell>
          <cell r="D2265" t="str">
            <v>0000</v>
          </cell>
          <cell r="E2265" t="str">
            <v>000</v>
          </cell>
          <cell r="F2265" t="str">
            <v>00000</v>
          </cell>
          <cell r="G2265" t="str">
            <v>SO</v>
          </cell>
          <cell r="H2265" t="str">
            <v>AD Staff - Bonus</v>
          </cell>
        </row>
        <row r="2266">
          <cell r="A2266" t="str">
            <v>3612-1328-0000-000-00000-SO</v>
          </cell>
          <cell r="B2266" t="str">
            <v>3612</v>
          </cell>
          <cell r="C2266" t="str">
            <v>1328</v>
          </cell>
          <cell r="D2266" t="str">
            <v>0000</v>
          </cell>
          <cell r="E2266" t="str">
            <v>000</v>
          </cell>
          <cell r="F2266" t="str">
            <v>00000</v>
          </cell>
          <cell r="G2266" t="str">
            <v>SO</v>
          </cell>
          <cell r="H2266" t="str">
            <v>AD Staff Bonus</v>
          </cell>
        </row>
        <row r="2267">
          <cell r="A2267" t="str">
            <v>3613-1028-0000-000-00000-SO</v>
          </cell>
          <cell r="B2267" t="str">
            <v>3613</v>
          </cell>
          <cell r="C2267" t="str">
            <v>1028</v>
          </cell>
          <cell r="D2267" t="str">
            <v>0000</v>
          </cell>
          <cell r="E2267" t="str">
            <v>000</v>
          </cell>
          <cell r="F2267" t="str">
            <v>00000</v>
          </cell>
          <cell r="G2267" t="str">
            <v>SO</v>
          </cell>
          <cell r="H2267" t="str">
            <v>AD Other Staff Costs</v>
          </cell>
        </row>
        <row r="2268">
          <cell r="A2268" t="str">
            <v>3613-1228-0000-000-00000-SO</v>
          </cell>
          <cell r="B2268" t="str">
            <v>3613</v>
          </cell>
          <cell r="C2268" t="str">
            <v>1228</v>
          </cell>
          <cell r="D2268" t="str">
            <v>0000</v>
          </cell>
          <cell r="E2268" t="str">
            <v>000</v>
          </cell>
          <cell r="F2268" t="str">
            <v>00000</v>
          </cell>
          <cell r="G2268" t="str">
            <v>SO</v>
          </cell>
          <cell r="H2268" t="str">
            <v>AD Other Staff Costs</v>
          </cell>
        </row>
        <row r="2269">
          <cell r="A2269" t="str">
            <v>3613-1328-0000-000-00000-SO</v>
          </cell>
          <cell r="B2269" t="str">
            <v>3613</v>
          </cell>
          <cell r="C2269" t="str">
            <v>1328</v>
          </cell>
          <cell r="D2269" t="str">
            <v>0000</v>
          </cell>
          <cell r="E2269" t="str">
            <v>000</v>
          </cell>
          <cell r="F2269" t="str">
            <v>00000</v>
          </cell>
          <cell r="G2269" t="str">
            <v>SO</v>
          </cell>
          <cell r="H2269" t="str">
            <v>AD Other Staff Costs</v>
          </cell>
        </row>
        <row r="2270">
          <cell r="A2270" t="str">
            <v>3614-1028-0000-000-00000-SO</v>
          </cell>
          <cell r="B2270" t="str">
            <v>3614</v>
          </cell>
          <cell r="C2270" t="str">
            <v>1028</v>
          </cell>
          <cell r="D2270" t="str">
            <v>0000</v>
          </cell>
          <cell r="E2270" t="str">
            <v>000</v>
          </cell>
          <cell r="F2270" t="str">
            <v>00000</v>
          </cell>
          <cell r="G2270" t="str">
            <v>SO</v>
          </cell>
          <cell r="H2270" t="str">
            <v>AD Casual Labor</v>
          </cell>
        </row>
        <row r="2271">
          <cell r="A2271" t="str">
            <v>3614-1228-0000-000-00000-SO</v>
          </cell>
          <cell r="B2271" t="str">
            <v>3614</v>
          </cell>
          <cell r="C2271" t="str">
            <v>1228</v>
          </cell>
          <cell r="D2271" t="str">
            <v>0000</v>
          </cell>
          <cell r="E2271" t="str">
            <v>000</v>
          </cell>
          <cell r="F2271" t="str">
            <v>00000</v>
          </cell>
          <cell r="G2271" t="str">
            <v>SO</v>
          </cell>
          <cell r="H2271" t="str">
            <v>AD Casual Labor</v>
          </cell>
        </row>
        <row r="2272">
          <cell r="A2272" t="str">
            <v>3614-1328-0000-000-00000-SO</v>
          </cell>
          <cell r="B2272" t="str">
            <v>3614</v>
          </cell>
          <cell r="C2272" t="str">
            <v>1328</v>
          </cell>
          <cell r="D2272" t="str">
            <v>0000</v>
          </cell>
          <cell r="E2272" t="str">
            <v>000</v>
          </cell>
          <cell r="F2272" t="str">
            <v>00000</v>
          </cell>
          <cell r="G2272" t="str">
            <v>SO</v>
          </cell>
          <cell r="H2272" t="str">
            <v>AD Casual Labour</v>
          </cell>
        </row>
        <row r="2273">
          <cell r="A2273" t="str">
            <v>3615-1028-0000-000-00000-SO</v>
          </cell>
          <cell r="B2273" t="str">
            <v>3615</v>
          </cell>
          <cell r="C2273" t="str">
            <v>1028</v>
          </cell>
          <cell r="D2273" t="str">
            <v>0000</v>
          </cell>
          <cell r="E2273" t="str">
            <v>000</v>
          </cell>
          <cell r="F2273" t="str">
            <v>00000</v>
          </cell>
          <cell r="G2273" t="str">
            <v>SO</v>
          </cell>
          <cell r="H2273" t="str">
            <v>AD Staff Recruitment Costs</v>
          </cell>
        </row>
        <row r="2274">
          <cell r="A2274" t="str">
            <v>3615-1228-0000-000-00000-SO</v>
          </cell>
          <cell r="B2274" t="str">
            <v>3615</v>
          </cell>
          <cell r="C2274" t="str">
            <v>1228</v>
          </cell>
          <cell r="D2274" t="str">
            <v>0000</v>
          </cell>
          <cell r="E2274" t="str">
            <v>000</v>
          </cell>
          <cell r="F2274" t="str">
            <v>00000</v>
          </cell>
          <cell r="G2274" t="str">
            <v>SO</v>
          </cell>
          <cell r="H2274" t="str">
            <v>AD Staff Recruitment Costs</v>
          </cell>
        </row>
        <row r="2275">
          <cell r="A2275" t="str">
            <v>3616-1128-0000-000-00000-SO</v>
          </cell>
          <cell r="B2275" t="str">
            <v>3616</v>
          </cell>
          <cell r="C2275" t="str">
            <v>1128</v>
          </cell>
          <cell r="D2275" t="str">
            <v>0000</v>
          </cell>
          <cell r="E2275" t="str">
            <v>000</v>
          </cell>
          <cell r="F2275" t="str">
            <v>00000</v>
          </cell>
          <cell r="G2275" t="str">
            <v>SO</v>
          </cell>
          <cell r="H2275" t="str">
            <v>NBI PSU Admin - Staff Costs</v>
          </cell>
        </row>
        <row r="2276">
          <cell r="A2276" t="str">
            <v>3618-1028-0000-000-00000-SO</v>
          </cell>
          <cell r="B2276" t="str">
            <v>3618</v>
          </cell>
          <cell r="C2276" t="str">
            <v>1028</v>
          </cell>
          <cell r="D2276" t="str">
            <v>0000</v>
          </cell>
          <cell r="E2276" t="str">
            <v>000</v>
          </cell>
          <cell r="F2276" t="str">
            <v>00000</v>
          </cell>
          <cell r="G2276" t="str">
            <v>SO</v>
          </cell>
          <cell r="H2276" t="str">
            <v>AD Staff - Cessation Provision</v>
          </cell>
        </row>
        <row r="2277">
          <cell r="A2277" t="str">
            <v>3618-1228-0000-000-00000-SO</v>
          </cell>
          <cell r="B2277" t="str">
            <v>3618</v>
          </cell>
          <cell r="C2277" t="str">
            <v>1228</v>
          </cell>
          <cell r="D2277" t="str">
            <v>0000</v>
          </cell>
          <cell r="E2277" t="str">
            <v>000</v>
          </cell>
          <cell r="F2277" t="str">
            <v>00000</v>
          </cell>
          <cell r="G2277" t="str">
            <v>SO</v>
          </cell>
          <cell r="H2277" t="str">
            <v>AD Staff - Cessation Provision</v>
          </cell>
        </row>
        <row r="2278">
          <cell r="A2278" t="str">
            <v>3618-1328-0000-000-00000-SO</v>
          </cell>
          <cell r="B2278" t="str">
            <v>3618</v>
          </cell>
          <cell r="C2278" t="str">
            <v>1328</v>
          </cell>
          <cell r="D2278" t="str">
            <v>0000</v>
          </cell>
          <cell r="E2278" t="str">
            <v>000</v>
          </cell>
          <cell r="F2278" t="str">
            <v>00000</v>
          </cell>
          <cell r="G2278" t="str">
            <v>SO</v>
          </cell>
          <cell r="H2278" t="str">
            <v>AD Staff - Cessation Provision</v>
          </cell>
        </row>
        <row r="2279">
          <cell r="A2279" t="str">
            <v>3620-1028-0000-000-00000-SO</v>
          </cell>
          <cell r="B2279" t="str">
            <v>3620</v>
          </cell>
          <cell r="C2279" t="str">
            <v>1028</v>
          </cell>
          <cell r="D2279" t="str">
            <v>0000</v>
          </cell>
          <cell r="E2279" t="str">
            <v>000</v>
          </cell>
          <cell r="F2279" t="str">
            <v>00000</v>
          </cell>
          <cell r="G2279" t="str">
            <v>SO</v>
          </cell>
          <cell r="H2279" t="str">
            <v>AD Staff Training - Course Fees</v>
          </cell>
        </row>
        <row r="2280">
          <cell r="A2280" t="str">
            <v>3620-1228-0000-000-00000-SO</v>
          </cell>
          <cell r="B2280" t="str">
            <v>3620</v>
          </cell>
          <cell r="C2280" t="str">
            <v>1228</v>
          </cell>
          <cell r="D2280" t="str">
            <v>0000</v>
          </cell>
          <cell r="E2280" t="str">
            <v>000</v>
          </cell>
          <cell r="F2280" t="str">
            <v>00000</v>
          </cell>
          <cell r="G2280" t="str">
            <v>SO</v>
          </cell>
          <cell r="H2280" t="str">
            <v>AD Staff Training - Course Fees</v>
          </cell>
        </row>
        <row r="2281">
          <cell r="A2281" t="str">
            <v>3621-1028-0000-000-00000-SO</v>
          </cell>
          <cell r="B2281" t="str">
            <v>3621</v>
          </cell>
          <cell r="C2281" t="str">
            <v>1028</v>
          </cell>
          <cell r="D2281" t="str">
            <v>0000</v>
          </cell>
          <cell r="E2281" t="str">
            <v>000</v>
          </cell>
          <cell r="F2281" t="str">
            <v>00000</v>
          </cell>
          <cell r="G2281" t="str">
            <v>SO</v>
          </cell>
          <cell r="H2281" t="str">
            <v>AD Staff Training - Ancillary Fees</v>
          </cell>
        </row>
        <row r="2282">
          <cell r="A2282" t="str">
            <v>3621-1228-0000-000-00000-SO</v>
          </cell>
          <cell r="B2282" t="str">
            <v>3621</v>
          </cell>
          <cell r="C2282" t="str">
            <v>1228</v>
          </cell>
          <cell r="D2282" t="str">
            <v>0000</v>
          </cell>
          <cell r="E2282" t="str">
            <v>000</v>
          </cell>
          <cell r="F2282" t="str">
            <v>00000</v>
          </cell>
          <cell r="G2282" t="str">
            <v>SO</v>
          </cell>
          <cell r="H2282" t="str">
            <v>AD Staff Training - Ancillary Fees</v>
          </cell>
        </row>
        <row r="2283">
          <cell r="A2283" t="str">
            <v>3621-1328-0000-000-00000-SO</v>
          </cell>
          <cell r="B2283" t="str">
            <v>3621</v>
          </cell>
          <cell r="C2283" t="str">
            <v>1328</v>
          </cell>
          <cell r="D2283" t="str">
            <v>0000</v>
          </cell>
          <cell r="E2283" t="str">
            <v>000</v>
          </cell>
          <cell r="F2283" t="str">
            <v>00000</v>
          </cell>
          <cell r="G2283" t="str">
            <v>SO</v>
          </cell>
          <cell r="H2283" t="str">
            <v>AD Staff Training - Ancillary Costs</v>
          </cell>
        </row>
        <row r="2284">
          <cell r="A2284" t="str">
            <v>3624-1028-0000-000-00000-SO</v>
          </cell>
          <cell r="B2284" t="str">
            <v>3624</v>
          </cell>
          <cell r="C2284" t="str">
            <v>1028</v>
          </cell>
          <cell r="D2284" t="str">
            <v>0000</v>
          </cell>
          <cell r="E2284" t="str">
            <v>000</v>
          </cell>
          <cell r="F2284" t="str">
            <v>00000</v>
          </cell>
          <cell r="G2284" t="str">
            <v>SO</v>
          </cell>
          <cell r="H2284" t="str">
            <v>AD Phone, Fax &amp; Email</v>
          </cell>
        </row>
        <row r="2285">
          <cell r="A2285" t="str">
            <v>3624-1228-0000-000-00000-SO</v>
          </cell>
          <cell r="B2285" t="str">
            <v>3624</v>
          </cell>
          <cell r="C2285" t="str">
            <v>1228</v>
          </cell>
          <cell r="D2285" t="str">
            <v>0000</v>
          </cell>
          <cell r="E2285" t="str">
            <v>000</v>
          </cell>
          <cell r="F2285" t="str">
            <v>00000</v>
          </cell>
          <cell r="G2285" t="str">
            <v>SO</v>
          </cell>
          <cell r="H2285" t="str">
            <v>AD Phone, Fax &amp; Email</v>
          </cell>
        </row>
        <row r="2286">
          <cell r="A2286" t="str">
            <v>3624-1328-0000-000-00000-SO</v>
          </cell>
          <cell r="B2286" t="str">
            <v>3624</v>
          </cell>
          <cell r="C2286" t="str">
            <v>1328</v>
          </cell>
          <cell r="D2286" t="str">
            <v>0000</v>
          </cell>
          <cell r="E2286" t="str">
            <v>000</v>
          </cell>
          <cell r="F2286" t="str">
            <v>00000</v>
          </cell>
          <cell r="G2286" t="str">
            <v>SO</v>
          </cell>
          <cell r="H2286" t="str">
            <v>AD Phone, Fax &amp; Email</v>
          </cell>
        </row>
        <row r="2287">
          <cell r="A2287" t="str">
            <v>3625-1028-0000-000-00000-SO</v>
          </cell>
          <cell r="B2287" t="str">
            <v>3625</v>
          </cell>
          <cell r="C2287" t="str">
            <v>1028</v>
          </cell>
          <cell r="D2287" t="str">
            <v>0000</v>
          </cell>
          <cell r="E2287" t="str">
            <v>000</v>
          </cell>
          <cell r="F2287" t="str">
            <v>00000</v>
          </cell>
          <cell r="G2287" t="str">
            <v>SO</v>
          </cell>
          <cell r="H2287" t="str">
            <v>AD SAT Phone</v>
          </cell>
        </row>
        <row r="2288">
          <cell r="A2288" t="str">
            <v>3625-1228-0000-000-00000-SO</v>
          </cell>
          <cell r="B2288" t="str">
            <v>3625</v>
          </cell>
          <cell r="C2288" t="str">
            <v>1228</v>
          </cell>
          <cell r="D2288" t="str">
            <v>0000</v>
          </cell>
          <cell r="E2288" t="str">
            <v>000</v>
          </cell>
          <cell r="F2288" t="str">
            <v>00000</v>
          </cell>
          <cell r="G2288" t="str">
            <v>SO</v>
          </cell>
          <cell r="H2288" t="str">
            <v>AD SAT Phone</v>
          </cell>
        </row>
        <row r="2289">
          <cell r="A2289" t="str">
            <v>3625-1328-0000-000-00000-SO</v>
          </cell>
          <cell r="B2289" t="str">
            <v>3625</v>
          </cell>
          <cell r="C2289" t="str">
            <v>1328</v>
          </cell>
          <cell r="D2289" t="str">
            <v>0000</v>
          </cell>
          <cell r="E2289" t="str">
            <v>000</v>
          </cell>
          <cell r="F2289" t="str">
            <v>00000</v>
          </cell>
          <cell r="G2289" t="str">
            <v>SO</v>
          </cell>
          <cell r="H2289" t="str">
            <v>AD SAT Phone</v>
          </cell>
        </row>
        <row r="2290">
          <cell r="A2290" t="str">
            <v>3626-1028-0000-000-00000-SO</v>
          </cell>
          <cell r="B2290" t="str">
            <v>3626</v>
          </cell>
          <cell r="C2290" t="str">
            <v>1028</v>
          </cell>
          <cell r="D2290" t="str">
            <v>0000</v>
          </cell>
          <cell r="E2290" t="str">
            <v>000</v>
          </cell>
          <cell r="F2290" t="str">
            <v>00000</v>
          </cell>
          <cell r="G2290" t="str">
            <v>SO</v>
          </cell>
          <cell r="H2290" t="str">
            <v>AD Stationery &amp; Printing Costs</v>
          </cell>
        </row>
        <row r="2291">
          <cell r="A2291" t="str">
            <v>3626-1228-0000-000-00000-SO</v>
          </cell>
          <cell r="B2291" t="str">
            <v>3626</v>
          </cell>
          <cell r="C2291" t="str">
            <v>1228</v>
          </cell>
          <cell r="D2291" t="str">
            <v>0000</v>
          </cell>
          <cell r="E2291" t="str">
            <v>000</v>
          </cell>
          <cell r="F2291" t="str">
            <v>00000</v>
          </cell>
          <cell r="G2291" t="str">
            <v>SO</v>
          </cell>
          <cell r="H2291" t="str">
            <v>AD Stationery &amp; Printing Costs</v>
          </cell>
        </row>
        <row r="2292">
          <cell r="A2292" t="str">
            <v>3626-1328-0000-000-00000-SO</v>
          </cell>
          <cell r="B2292" t="str">
            <v>3626</v>
          </cell>
          <cell r="C2292" t="str">
            <v>1328</v>
          </cell>
          <cell r="D2292" t="str">
            <v>0000</v>
          </cell>
          <cell r="E2292" t="str">
            <v>000</v>
          </cell>
          <cell r="F2292" t="str">
            <v>00000</v>
          </cell>
          <cell r="G2292" t="str">
            <v>SO</v>
          </cell>
          <cell r="H2292" t="str">
            <v>AD Stationery &amp; Printing Costs</v>
          </cell>
        </row>
        <row r="2293">
          <cell r="A2293" t="str">
            <v>3627-1128-0000-000-00000-SO</v>
          </cell>
          <cell r="B2293" t="str">
            <v>3627</v>
          </cell>
          <cell r="C2293" t="str">
            <v>1128</v>
          </cell>
          <cell r="D2293" t="str">
            <v>0000</v>
          </cell>
          <cell r="E2293" t="str">
            <v>000</v>
          </cell>
          <cell r="F2293" t="str">
            <v>00000</v>
          </cell>
          <cell r="G2293" t="str">
            <v>SO</v>
          </cell>
          <cell r="H2293" t="str">
            <v>NBI PSU Admin - Other Costs</v>
          </cell>
        </row>
        <row r="2294">
          <cell r="A2294" t="str">
            <v>3628-1028-0000-000-00000-SO</v>
          </cell>
          <cell r="B2294" t="str">
            <v>3628</v>
          </cell>
          <cell r="C2294" t="str">
            <v>1028</v>
          </cell>
          <cell r="D2294" t="str">
            <v>0000</v>
          </cell>
          <cell r="E2294" t="str">
            <v>000</v>
          </cell>
          <cell r="F2294" t="str">
            <v>00000</v>
          </cell>
          <cell r="G2294" t="str">
            <v>SO</v>
          </cell>
          <cell r="H2294" t="str">
            <v>AD Postage &amp; Couriers</v>
          </cell>
        </row>
        <row r="2295">
          <cell r="A2295" t="str">
            <v>3628-1228-0000-000-00000-SO</v>
          </cell>
          <cell r="B2295" t="str">
            <v>3628</v>
          </cell>
          <cell r="C2295" t="str">
            <v>1228</v>
          </cell>
          <cell r="D2295" t="str">
            <v>0000</v>
          </cell>
          <cell r="E2295" t="str">
            <v>000</v>
          </cell>
          <cell r="F2295" t="str">
            <v>00000</v>
          </cell>
          <cell r="G2295" t="str">
            <v>SO</v>
          </cell>
          <cell r="H2295" t="str">
            <v>AD Postage &amp; Couriers</v>
          </cell>
        </row>
        <row r="2296">
          <cell r="A2296" t="str">
            <v>3630-1028-0000-000-00000-SO</v>
          </cell>
          <cell r="B2296" t="str">
            <v>3630</v>
          </cell>
          <cell r="C2296" t="str">
            <v>1028</v>
          </cell>
          <cell r="D2296" t="str">
            <v>0000</v>
          </cell>
          <cell r="E2296" t="str">
            <v>000</v>
          </cell>
          <cell r="F2296" t="str">
            <v>00000</v>
          </cell>
          <cell r="G2296" t="str">
            <v>SO</v>
          </cell>
          <cell r="H2296" t="str">
            <v>AD Audit  Fees</v>
          </cell>
        </row>
        <row r="2297">
          <cell r="A2297" t="str">
            <v>3630-1228-0000-000-00000-SO</v>
          </cell>
          <cell r="B2297" t="str">
            <v>3630</v>
          </cell>
          <cell r="C2297" t="str">
            <v>1228</v>
          </cell>
          <cell r="D2297" t="str">
            <v>0000</v>
          </cell>
          <cell r="E2297" t="str">
            <v>000</v>
          </cell>
          <cell r="F2297" t="str">
            <v>00000</v>
          </cell>
          <cell r="G2297" t="str">
            <v>SO</v>
          </cell>
          <cell r="H2297" t="str">
            <v>AD Audit  Fees</v>
          </cell>
        </row>
        <row r="2298">
          <cell r="A2298" t="str">
            <v>3631-1028-0000-000-00000-SO</v>
          </cell>
          <cell r="B2298" t="str">
            <v>3631</v>
          </cell>
          <cell r="C2298" t="str">
            <v>1028</v>
          </cell>
          <cell r="D2298" t="str">
            <v>0000</v>
          </cell>
          <cell r="E2298" t="str">
            <v>000</v>
          </cell>
          <cell r="F2298" t="str">
            <v>00000</v>
          </cell>
          <cell r="G2298" t="str">
            <v>SO</v>
          </cell>
          <cell r="H2298" t="str">
            <v>AD Legal &amp; Other Professional</v>
          </cell>
        </row>
        <row r="2299">
          <cell r="A2299" t="str">
            <v>3631-1228-0000-000-00000-SO</v>
          </cell>
          <cell r="B2299" t="str">
            <v>3631</v>
          </cell>
          <cell r="C2299" t="str">
            <v>1228</v>
          </cell>
          <cell r="D2299" t="str">
            <v>0000</v>
          </cell>
          <cell r="E2299" t="str">
            <v>000</v>
          </cell>
          <cell r="F2299" t="str">
            <v>00000</v>
          </cell>
          <cell r="G2299" t="str">
            <v>SO</v>
          </cell>
          <cell r="H2299" t="str">
            <v>AD Legal &amp; Other Professional</v>
          </cell>
        </row>
        <row r="2300">
          <cell r="A2300" t="str">
            <v>3632-1028-0000-000-00000-SO</v>
          </cell>
          <cell r="B2300" t="str">
            <v>3632</v>
          </cell>
          <cell r="C2300" t="str">
            <v>1028</v>
          </cell>
          <cell r="D2300" t="str">
            <v>0000</v>
          </cell>
          <cell r="E2300" t="str">
            <v>000</v>
          </cell>
          <cell r="F2300" t="str">
            <v>00000</v>
          </cell>
          <cell r="G2300" t="str">
            <v>SO</v>
          </cell>
          <cell r="H2300" t="str">
            <v>AD Exchange Gain / Loss</v>
          </cell>
        </row>
        <row r="2301">
          <cell r="A2301" t="str">
            <v>3632-1128-0000-000-00000-SO</v>
          </cell>
          <cell r="B2301" t="str">
            <v>3632</v>
          </cell>
          <cell r="C2301" t="str">
            <v>1128</v>
          </cell>
          <cell r="D2301" t="str">
            <v>0000</v>
          </cell>
          <cell r="E2301" t="str">
            <v>000</v>
          </cell>
          <cell r="F2301" t="str">
            <v>00000</v>
          </cell>
          <cell r="G2301" t="str">
            <v>SO</v>
          </cell>
          <cell r="H2301" t="str">
            <v>AD Exchange Gain / Loss</v>
          </cell>
        </row>
        <row r="2302">
          <cell r="A2302" t="str">
            <v>3632-1228-0000-000-00000-SO</v>
          </cell>
          <cell r="B2302" t="str">
            <v>3632</v>
          </cell>
          <cell r="C2302" t="str">
            <v>1228</v>
          </cell>
          <cell r="D2302" t="str">
            <v>0000</v>
          </cell>
          <cell r="E2302" t="str">
            <v>000</v>
          </cell>
          <cell r="F2302" t="str">
            <v>00000</v>
          </cell>
          <cell r="G2302" t="str">
            <v>SO</v>
          </cell>
          <cell r="H2302" t="str">
            <v>AD Exchange Gain / Loss</v>
          </cell>
        </row>
        <row r="2303">
          <cell r="A2303" t="str">
            <v>3632-1328-0000-000-00000-SO</v>
          </cell>
          <cell r="B2303" t="str">
            <v>3632</v>
          </cell>
          <cell r="C2303" t="str">
            <v>1328</v>
          </cell>
          <cell r="D2303" t="str">
            <v>0000</v>
          </cell>
          <cell r="E2303" t="str">
            <v>000</v>
          </cell>
          <cell r="F2303" t="str">
            <v>00000</v>
          </cell>
          <cell r="G2303" t="str">
            <v>SO</v>
          </cell>
          <cell r="H2303" t="str">
            <v>AD Exchange Gain / Loss</v>
          </cell>
        </row>
        <row r="2304">
          <cell r="A2304" t="str">
            <v>3634-1028-0000-000-00000-SO</v>
          </cell>
          <cell r="B2304" t="str">
            <v>3634</v>
          </cell>
          <cell r="C2304" t="str">
            <v>1028</v>
          </cell>
          <cell r="D2304" t="str">
            <v>0000</v>
          </cell>
          <cell r="E2304" t="str">
            <v>000</v>
          </cell>
          <cell r="F2304" t="str">
            <v>00000</v>
          </cell>
          <cell r="G2304" t="str">
            <v>SO</v>
          </cell>
          <cell r="H2304" t="str">
            <v>AD Bank Interest/Charges</v>
          </cell>
        </row>
        <row r="2305">
          <cell r="A2305" t="str">
            <v>3634-1228-0000-000-00000-SO</v>
          </cell>
          <cell r="B2305" t="str">
            <v>3634</v>
          </cell>
          <cell r="C2305" t="str">
            <v>1228</v>
          </cell>
          <cell r="D2305" t="str">
            <v>0000</v>
          </cell>
          <cell r="E2305" t="str">
            <v>000</v>
          </cell>
          <cell r="F2305" t="str">
            <v>00000</v>
          </cell>
          <cell r="G2305" t="str">
            <v>SO</v>
          </cell>
          <cell r="H2305" t="str">
            <v>AD Bank Interest/Charges</v>
          </cell>
        </row>
        <row r="2306">
          <cell r="A2306" t="str">
            <v>3635-1028-0000-000-00000-SO</v>
          </cell>
          <cell r="B2306" t="str">
            <v>3635</v>
          </cell>
          <cell r="C2306" t="str">
            <v>1028</v>
          </cell>
          <cell r="D2306" t="str">
            <v>0000</v>
          </cell>
          <cell r="E2306" t="str">
            <v>000</v>
          </cell>
          <cell r="F2306" t="str">
            <v>00000</v>
          </cell>
          <cell r="G2306" t="str">
            <v>SO</v>
          </cell>
          <cell r="H2306" t="str">
            <v>AD Office Rent</v>
          </cell>
        </row>
        <row r="2307">
          <cell r="A2307" t="str">
            <v>3635-1228-0000-000-00000-SO</v>
          </cell>
          <cell r="B2307" t="str">
            <v>3635</v>
          </cell>
          <cell r="C2307" t="str">
            <v>1228</v>
          </cell>
          <cell r="D2307" t="str">
            <v>0000</v>
          </cell>
          <cell r="E2307" t="str">
            <v>000</v>
          </cell>
          <cell r="F2307" t="str">
            <v>00000</v>
          </cell>
          <cell r="G2307" t="str">
            <v>SO</v>
          </cell>
          <cell r="H2307" t="str">
            <v>AD Office Rent</v>
          </cell>
        </row>
        <row r="2308">
          <cell r="A2308" t="str">
            <v>3635-1328-0000-000-00000-SO</v>
          </cell>
          <cell r="B2308" t="str">
            <v>3635</v>
          </cell>
          <cell r="C2308" t="str">
            <v>1328</v>
          </cell>
          <cell r="D2308" t="str">
            <v>0000</v>
          </cell>
          <cell r="E2308" t="str">
            <v>000</v>
          </cell>
          <cell r="F2308" t="str">
            <v>00000</v>
          </cell>
          <cell r="G2308" t="str">
            <v>SO</v>
          </cell>
          <cell r="H2308" t="str">
            <v>AD Office Rent</v>
          </cell>
        </row>
        <row r="2309">
          <cell r="A2309" t="str">
            <v>3636-1028-0000-000-00000-SO</v>
          </cell>
          <cell r="B2309" t="str">
            <v>3636</v>
          </cell>
          <cell r="C2309" t="str">
            <v>1028</v>
          </cell>
          <cell r="D2309" t="str">
            <v>0000</v>
          </cell>
          <cell r="E2309" t="str">
            <v>000</v>
          </cell>
          <cell r="F2309" t="str">
            <v>00000</v>
          </cell>
          <cell r="G2309" t="str">
            <v>SO</v>
          </cell>
          <cell r="H2309" t="str">
            <v>AD Utilities</v>
          </cell>
        </row>
        <row r="2310">
          <cell r="A2310" t="str">
            <v>3636-1228-0000-000-00000-SO</v>
          </cell>
          <cell r="B2310" t="str">
            <v>3636</v>
          </cell>
          <cell r="C2310" t="str">
            <v>1228</v>
          </cell>
          <cell r="D2310" t="str">
            <v>0000</v>
          </cell>
          <cell r="E2310" t="str">
            <v>000</v>
          </cell>
          <cell r="F2310" t="str">
            <v>00000</v>
          </cell>
          <cell r="G2310" t="str">
            <v>SO</v>
          </cell>
          <cell r="H2310" t="str">
            <v>AD Utilities</v>
          </cell>
        </row>
        <row r="2311">
          <cell r="A2311" t="str">
            <v>3636-1328-0000-000-00000-SO</v>
          </cell>
          <cell r="B2311" t="str">
            <v>3636</v>
          </cell>
          <cell r="C2311" t="str">
            <v>1328</v>
          </cell>
          <cell r="D2311" t="str">
            <v>0000</v>
          </cell>
          <cell r="E2311" t="str">
            <v>000</v>
          </cell>
          <cell r="F2311" t="str">
            <v>00000</v>
          </cell>
          <cell r="G2311" t="str">
            <v>SO</v>
          </cell>
          <cell r="H2311" t="str">
            <v>AD Utilities</v>
          </cell>
        </row>
        <row r="2312">
          <cell r="A2312" t="str">
            <v>3637-1028-0000-000-00000-SO</v>
          </cell>
          <cell r="B2312" t="str">
            <v>3637</v>
          </cell>
          <cell r="C2312" t="str">
            <v>1028</v>
          </cell>
          <cell r="D2312" t="str">
            <v>0000</v>
          </cell>
          <cell r="E2312" t="str">
            <v>000</v>
          </cell>
          <cell r="F2312" t="str">
            <v>00000</v>
          </cell>
          <cell r="G2312" t="str">
            <v>SO</v>
          </cell>
          <cell r="H2312" t="str">
            <v>AD Office Repairs &amp; Maintenance</v>
          </cell>
        </row>
        <row r="2313">
          <cell r="A2313" t="str">
            <v>3637-1228-0000-000-00000-SO</v>
          </cell>
          <cell r="B2313" t="str">
            <v>3637</v>
          </cell>
          <cell r="C2313" t="str">
            <v>1228</v>
          </cell>
          <cell r="D2313" t="str">
            <v>0000</v>
          </cell>
          <cell r="E2313" t="str">
            <v>000</v>
          </cell>
          <cell r="F2313" t="str">
            <v>00000</v>
          </cell>
          <cell r="G2313" t="str">
            <v>SO</v>
          </cell>
          <cell r="H2313" t="str">
            <v>AD Office Repairs &amp; Maintenance</v>
          </cell>
        </row>
        <row r="2314">
          <cell r="A2314" t="str">
            <v>3637-1328-0000-000-00000-SO</v>
          </cell>
          <cell r="B2314" t="str">
            <v>3637</v>
          </cell>
          <cell r="C2314" t="str">
            <v>1328</v>
          </cell>
          <cell r="D2314" t="str">
            <v>0000</v>
          </cell>
          <cell r="E2314" t="str">
            <v>000</v>
          </cell>
          <cell r="F2314" t="str">
            <v>00000</v>
          </cell>
          <cell r="G2314" t="str">
            <v>SO</v>
          </cell>
          <cell r="H2314" t="str">
            <v>AD Office Repairs &amp; Maintenance</v>
          </cell>
        </row>
        <row r="2315">
          <cell r="A2315" t="str">
            <v>3638-1028-0000-000-00000-SO</v>
          </cell>
          <cell r="B2315" t="str">
            <v>3638</v>
          </cell>
          <cell r="C2315" t="str">
            <v>1028</v>
          </cell>
          <cell r="D2315" t="str">
            <v>0000</v>
          </cell>
          <cell r="E2315" t="str">
            <v>000</v>
          </cell>
          <cell r="F2315" t="str">
            <v>00000</v>
          </cell>
          <cell r="G2315" t="str">
            <v>SO</v>
          </cell>
          <cell r="H2315" t="str">
            <v>AD Furniture &amp; Office Equipment</v>
          </cell>
        </row>
        <row r="2316">
          <cell r="A2316" t="str">
            <v>3638-1228-0000-000-00000-SO</v>
          </cell>
          <cell r="B2316" t="str">
            <v>3638</v>
          </cell>
          <cell r="C2316" t="str">
            <v>1228</v>
          </cell>
          <cell r="D2316" t="str">
            <v>0000</v>
          </cell>
          <cell r="E2316" t="str">
            <v>000</v>
          </cell>
          <cell r="F2316" t="str">
            <v>00000</v>
          </cell>
          <cell r="G2316" t="str">
            <v>SO</v>
          </cell>
          <cell r="H2316" t="str">
            <v>AD Furniture &amp; Office Equipment</v>
          </cell>
        </row>
        <row r="2317">
          <cell r="A2317" t="str">
            <v>3638-1328-0000-000-00000-SO</v>
          </cell>
          <cell r="B2317" t="str">
            <v>3638</v>
          </cell>
          <cell r="C2317" t="str">
            <v>1328</v>
          </cell>
          <cell r="D2317" t="str">
            <v>0000</v>
          </cell>
          <cell r="E2317" t="str">
            <v>000</v>
          </cell>
          <cell r="F2317" t="str">
            <v>00000</v>
          </cell>
          <cell r="G2317" t="str">
            <v>SO</v>
          </cell>
          <cell r="H2317" t="str">
            <v>AD Furniture &amp; Office Equipment</v>
          </cell>
        </row>
        <row r="2318">
          <cell r="A2318" t="str">
            <v>3640-1028-0000-000-00000-SO</v>
          </cell>
          <cell r="B2318" t="str">
            <v>3640</v>
          </cell>
          <cell r="C2318" t="str">
            <v>1028</v>
          </cell>
          <cell r="D2318" t="str">
            <v>0000</v>
          </cell>
          <cell r="E2318" t="str">
            <v>000</v>
          </cell>
          <cell r="F2318" t="str">
            <v>00000</v>
          </cell>
          <cell r="G2318" t="str">
            <v>SO</v>
          </cell>
          <cell r="H2318" t="str">
            <v>AD IT Hardware</v>
          </cell>
        </row>
        <row r="2319">
          <cell r="A2319" t="str">
            <v>3640-1228-0000-000-00000-SO</v>
          </cell>
          <cell r="B2319" t="str">
            <v>3640</v>
          </cell>
          <cell r="C2319" t="str">
            <v>1228</v>
          </cell>
          <cell r="D2319" t="str">
            <v>0000</v>
          </cell>
          <cell r="E2319" t="str">
            <v>000</v>
          </cell>
          <cell r="F2319" t="str">
            <v>00000</v>
          </cell>
          <cell r="G2319" t="str">
            <v>SO</v>
          </cell>
          <cell r="H2319" t="str">
            <v>AD IT Hardware</v>
          </cell>
        </row>
        <row r="2320">
          <cell r="A2320" t="str">
            <v>3641-1028-0000-000-00000-SO</v>
          </cell>
          <cell r="B2320" t="str">
            <v>3641</v>
          </cell>
          <cell r="C2320" t="str">
            <v>1028</v>
          </cell>
          <cell r="D2320" t="str">
            <v>0000</v>
          </cell>
          <cell r="E2320" t="str">
            <v>000</v>
          </cell>
          <cell r="F2320" t="str">
            <v>00000</v>
          </cell>
          <cell r="G2320" t="str">
            <v>SO</v>
          </cell>
          <cell r="H2320" t="str">
            <v>AD IT Software (Inc Licenses)</v>
          </cell>
        </row>
        <row r="2321">
          <cell r="A2321" t="str">
            <v>3641-1228-0000-000-00000-SO</v>
          </cell>
          <cell r="B2321" t="str">
            <v>3641</v>
          </cell>
          <cell r="C2321" t="str">
            <v>1228</v>
          </cell>
          <cell r="D2321" t="str">
            <v>0000</v>
          </cell>
          <cell r="E2321" t="str">
            <v>000</v>
          </cell>
          <cell r="F2321" t="str">
            <v>00000</v>
          </cell>
          <cell r="G2321" t="str">
            <v>SO</v>
          </cell>
          <cell r="H2321" t="str">
            <v>AD IT Software (Inc Licenses)</v>
          </cell>
        </row>
        <row r="2322">
          <cell r="A2322" t="str">
            <v>3644-1028-0000-000-00000-SO</v>
          </cell>
          <cell r="B2322" t="str">
            <v>3644</v>
          </cell>
          <cell r="C2322" t="str">
            <v>1028</v>
          </cell>
          <cell r="D2322" t="str">
            <v>0000</v>
          </cell>
          <cell r="E2322" t="str">
            <v>000</v>
          </cell>
          <cell r="F2322" t="str">
            <v>00000</v>
          </cell>
          <cell r="G2322" t="str">
            <v>SO</v>
          </cell>
          <cell r="H2322" t="str">
            <v>AD Sundry</v>
          </cell>
        </row>
        <row r="2323">
          <cell r="A2323" t="str">
            <v>3644-1228-0000-000-00000-SO</v>
          </cell>
          <cell r="B2323" t="str">
            <v>3644</v>
          </cell>
          <cell r="C2323" t="str">
            <v>1228</v>
          </cell>
          <cell r="D2323" t="str">
            <v>0000</v>
          </cell>
          <cell r="E2323" t="str">
            <v>000</v>
          </cell>
          <cell r="F2323" t="str">
            <v>00000</v>
          </cell>
          <cell r="G2323" t="str">
            <v>SO</v>
          </cell>
          <cell r="H2323" t="str">
            <v>AD Sundry</v>
          </cell>
        </row>
        <row r="2324">
          <cell r="A2324" t="str">
            <v>3644-1328-0000-000-00000-SO</v>
          </cell>
          <cell r="B2324" t="str">
            <v>3644</v>
          </cell>
          <cell r="C2324" t="str">
            <v>1328</v>
          </cell>
          <cell r="D2324" t="str">
            <v>0000</v>
          </cell>
          <cell r="E2324" t="str">
            <v>000</v>
          </cell>
          <cell r="F2324" t="str">
            <v>00000</v>
          </cell>
          <cell r="G2324" t="str">
            <v>SO</v>
          </cell>
          <cell r="H2324" t="str">
            <v>AD Sundry</v>
          </cell>
        </row>
        <row r="2325">
          <cell r="A2325" t="str">
            <v>4200-0000-0000-000-00000-SO</v>
          </cell>
          <cell r="B2325" t="str">
            <v>4200</v>
          </cell>
          <cell r="C2325" t="str">
            <v>0000</v>
          </cell>
          <cell r="D2325" t="str">
            <v>0000</v>
          </cell>
          <cell r="E2325" t="str">
            <v>000</v>
          </cell>
          <cell r="F2325" t="str">
            <v>00000</v>
          </cell>
          <cell r="G2325" t="str">
            <v>SO</v>
          </cell>
          <cell r="H2325" t="str">
            <v>Sundry Debtors</v>
          </cell>
        </row>
        <row r="2326">
          <cell r="A2326" t="str">
            <v>4300-0000-0000-000-00000-SO</v>
          </cell>
          <cell r="B2326" t="str">
            <v>4300</v>
          </cell>
          <cell r="C2326" t="str">
            <v>0000</v>
          </cell>
          <cell r="D2326" t="str">
            <v>0000</v>
          </cell>
          <cell r="E2326" t="str">
            <v>000</v>
          </cell>
          <cell r="F2326" t="str">
            <v>00000</v>
          </cell>
          <cell r="G2326" t="str">
            <v>SO</v>
          </cell>
          <cell r="H2326" t="str">
            <v>Afghanistan Recharges Holding A/C</v>
          </cell>
        </row>
        <row r="2327">
          <cell r="A2327" t="str">
            <v>4301-0000-0000-000-00000-SO</v>
          </cell>
          <cell r="B2327" t="str">
            <v>4301</v>
          </cell>
          <cell r="C2327" t="str">
            <v>0000</v>
          </cell>
          <cell r="D2327" t="str">
            <v>0000</v>
          </cell>
          <cell r="E2327" t="str">
            <v>000</v>
          </cell>
          <cell r="F2327" t="str">
            <v>00000</v>
          </cell>
          <cell r="G2327" t="str">
            <v>SO</v>
          </cell>
          <cell r="H2327" t="str">
            <v>AMK Recharges Holding A/C</v>
          </cell>
        </row>
        <row r="2328">
          <cell r="A2328" t="str">
            <v>4302-0000-0000-000-00000-SO</v>
          </cell>
          <cell r="B2328" t="str">
            <v>4302</v>
          </cell>
          <cell r="C2328" t="str">
            <v>0000</v>
          </cell>
          <cell r="D2328" t="str">
            <v>0000</v>
          </cell>
          <cell r="E2328" t="str">
            <v>000</v>
          </cell>
          <cell r="F2328" t="str">
            <v>00000</v>
          </cell>
          <cell r="G2328" t="str">
            <v>SO</v>
          </cell>
          <cell r="H2328" t="str">
            <v>Angola Recharges Holding A/C</v>
          </cell>
        </row>
        <row r="2329">
          <cell r="A2329" t="str">
            <v>4303-0000-0000-000-00000-SO</v>
          </cell>
          <cell r="B2329" t="str">
            <v>4303</v>
          </cell>
          <cell r="C2329" t="str">
            <v>0000</v>
          </cell>
          <cell r="D2329" t="str">
            <v>0000</v>
          </cell>
          <cell r="E2329" t="str">
            <v>000</v>
          </cell>
          <cell r="F2329" t="str">
            <v>00000</v>
          </cell>
          <cell r="G2329" t="str">
            <v>SO</v>
          </cell>
          <cell r="H2329" t="str">
            <v>Bangladesh Recharges Holding A/C</v>
          </cell>
        </row>
        <row r="2330">
          <cell r="A2330" t="str">
            <v>4304-0000-0000-000-00000-SO</v>
          </cell>
          <cell r="B2330" t="str">
            <v>4304</v>
          </cell>
          <cell r="C2330" t="str">
            <v>0000</v>
          </cell>
          <cell r="D2330" t="str">
            <v>0000</v>
          </cell>
          <cell r="E2330" t="str">
            <v>000</v>
          </cell>
          <cell r="F2330" t="str">
            <v>00000</v>
          </cell>
          <cell r="G2330" t="str">
            <v>SO</v>
          </cell>
          <cell r="H2330" t="str">
            <v>Burundi Recharges Holding A/C</v>
          </cell>
        </row>
        <row r="2331">
          <cell r="A2331" t="str">
            <v>4305-0000-0000-000-00000-SO</v>
          </cell>
          <cell r="B2331" t="str">
            <v>4305</v>
          </cell>
          <cell r="C2331" t="str">
            <v>0000</v>
          </cell>
          <cell r="D2331" t="str">
            <v>0000</v>
          </cell>
          <cell r="E2331" t="str">
            <v>000</v>
          </cell>
          <cell r="F2331" t="str">
            <v>00000</v>
          </cell>
          <cell r="G2331" t="str">
            <v>SO</v>
          </cell>
          <cell r="H2331" t="str">
            <v>DRC Recharges Holding A/C</v>
          </cell>
        </row>
        <row r="2332">
          <cell r="A2332" t="str">
            <v>4306-0000-0000-000-00000-SO</v>
          </cell>
          <cell r="B2332" t="str">
            <v>4306</v>
          </cell>
          <cell r="C2332" t="str">
            <v>0000</v>
          </cell>
          <cell r="D2332" t="str">
            <v>0000</v>
          </cell>
          <cell r="E2332" t="str">
            <v>000</v>
          </cell>
          <cell r="F2332" t="str">
            <v>00000</v>
          </cell>
          <cell r="G2332" t="str">
            <v>SO</v>
          </cell>
          <cell r="H2332" t="str">
            <v>Eritrea Recharges Holding A/C</v>
          </cell>
        </row>
        <row r="2333">
          <cell r="A2333" t="str">
            <v>4307-0000-0000-000-00000-SO</v>
          </cell>
          <cell r="B2333" t="str">
            <v>4307</v>
          </cell>
          <cell r="C2333" t="str">
            <v>0000</v>
          </cell>
          <cell r="D2333" t="str">
            <v>0000</v>
          </cell>
          <cell r="E2333" t="str">
            <v>000</v>
          </cell>
          <cell r="F2333" t="str">
            <v>00000</v>
          </cell>
          <cell r="G2333" t="str">
            <v>SO</v>
          </cell>
          <cell r="H2333" t="str">
            <v>Ethiopia Recharges Holding A/C</v>
          </cell>
        </row>
        <row r="2334">
          <cell r="A2334" t="str">
            <v>4308-0000-0000-000-00000-SO</v>
          </cell>
          <cell r="B2334" t="str">
            <v>4308</v>
          </cell>
          <cell r="C2334" t="str">
            <v>0000</v>
          </cell>
          <cell r="D2334" t="str">
            <v>0000</v>
          </cell>
          <cell r="E2334" t="str">
            <v>000</v>
          </cell>
          <cell r="F2334" t="str">
            <v>00000</v>
          </cell>
          <cell r="G2334" t="str">
            <v>SO</v>
          </cell>
          <cell r="H2334" t="str">
            <v>Haiti Recharges Holding A/C</v>
          </cell>
        </row>
        <row r="2335">
          <cell r="A2335" t="str">
            <v>4309-0000-0000-000-00000-SO</v>
          </cell>
          <cell r="B2335" t="str">
            <v>4309</v>
          </cell>
          <cell r="C2335" t="str">
            <v>0000</v>
          </cell>
          <cell r="D2335" t="str">
            <v>0000</v>
          </cell>
          <cell r="E2335" t="str">
            <v>000</v>
          </cell>
          <cell r="F2335" t="str">
            <v>00000</v>
          </cell>
          <cell r="G2335" t="str">
            <v>SO</v>
          </cell>
          <cell r="H2335" t="str">
            <v>Indonesia Recharges Holding A/C</v>
          </cell>
        </row>
        <row r="2336">
          <cell r="A2336" t="str">
            <v>4310-0000-0000-000-00000-SO</v>
          </cell>
          <cell r="B2336" t="str">
            <v>4310</v>
          </cell>
          <cell r="C2336" t="str">
            <v>0000</v>
          </cell>
          <cell r="D2336" t="str">
            <v>0000</v>
          </cell>
          <cell r="E2336" t="str">
            <v>000</v>
          </cell>
          <cell r="F2336" t="str">
            <v>00000</v>
          </cell>
          <cell r="G2336" t="str">
            <v>SO</v>
          </cell>
          <cell r="H2336" t="str">
            <v>India Recharges Holding A/C</v>
          </cell>
        </row>
        <row r="2337">
          <cell r="A2337" t="str">
            <v>4311-0000-0000-000-00000-SO</v>
          </cell>
          <cell r="B2337" t="str">
            <v>4311</v>
          </cell>
          <cell r="C2337" t="str">
            <v>0000</v>
          </cell>
          <cell r="D2337" t="str">
            <v>0000</v>
          </cell>
          <cell r="E2337" t="str">
            <v>000</v>
          </cell>
          <cell r="F2337" t="str">
            <v>00000</v>
          </cell>
          <cell r="G2337" t="str">
            <v>SO</v>
          </cell>
          <cell r="H2337" t="str">
            <v>Ireland Recharges Holding A/C</v>
          </cell>
        </row>
        <row r="2338">
          <cell r="A2338" t="str">
            <v>4312-0000-0000-000-00000-SO</v>
          </cell>
          <cell r="B2338" t="str">
            <v>4312</v>
          </cell>
          <cell r="C2338" t="str">
            <v>0000</v>
          </cell>
          <cell r="D2338" t="str">
            <v>0000</v>
          </cell>
          <cell r="E2338" t="str">
            <v>000</v>
          </cell>
          <cell r="F2338" t="str">
            <v>00000</v>
          </cell>
          <cell r="G2338" t="str">
            <v>SO</v>
          </cell>
          <cell r="H2338" t="str">
            <v>Kenya Recharges Holding A/C</v>
          </cell>
        </row>
        <row r="2339">
          <cell r="A2339" t="str">
            <v>4314-0000-0000-000-00000-SO</v>
          </cell>
          <cell r="B2339" t="str">
            <v>4314</v>
          </cell>
          <cell r="C2339" t="str">
            <v>0000</v>
          </cell>
          <cell r="D2339" t="str">
            <v>0000</v>
          </cell>
          <cell r="E2339" t="str">
            <v>000</v>
          </cell>
          <cell r="F2339" t="str">
            <v>00000</v>
          </cell>
          <cell r="G2339" t="str">
            <v>SO</v>
          </cell>
          <cell r="H2339" t="str">
            <v>Cambodia Recharges Holding A/C</v>
          </cell>
        </row>
        <row r="2340">
          <cell r="A2340" t="str">
            <v>4315-0000-0000-000-00000-SO</v>
          </cell>
          <cell r="B2340" t="str">
            <v>4315</v>
          </cell>
          <cell r="C2340" t="str">
            <v>0000</v>
          </cell>
          <cell r="D2340" t="str">
            <v>0000</v>
          </cell>
          <cell r="E2340" t="str">
            <v>000</v>
          </cell>
          <cell r="F2340" t="str">
            <v>00000</v>
          </cell>
          <cell r="G2340" t="str">
            <v>SO</v>
          </cell>
          <cell r="H2340" t="str">
            <v>DPR Korea Recharges Holding A/C</v>
          </cell>
        </row>
        <row r="2341">
          <cell r="A2341" t="str">
            <v>4316-0000-0000-000-00000-SO</v>
          </cell>
          <cell r="B2341" t="str">
            <v>4316</v>
          </cell>
          <cell r="C2341" t="str">
            <v>0000</v>
          </cell>
          <cell r="D2341" t="str">
            <v>0000</v>
          </cell>
          <cell r="E2341" t="str">
            <v>000</v>
          </cell>
          <cell r="F2341" t="str">
            <v>00000</v>
          </cell>
          <cell r="G2341" t="str">
            <v>SO</v>
          </cell>
          <cell r="H2341" t="str">
            <v>Laos Recharges Holding A/C</v>
          </cell>
        </row>
        <row r="2342">
          <cell r="A2342" t="str">
            <v>4317-0000-0000-000-00000-SO</v>
          </cell>
          <cell r="B2342" t="str">
            <v>4317</v>
          </cell>
          <cell r="C2342" t="str">
            <v>0000</v>
          </cell>
          <cell r="D2342" t="str">
            <v>0000</v>
          </cell>
          <cell r="E2342" t="str">
            <v>000</v>
          </cell>
          <cell r="F2342" t="str">
            <v>00000</v>
          </cell>
          <cell r="G2342" t="str">
            <v>SO</v>
          </cell>
          <cell r="H2342" t="str">
            <v>Sri Lanka Recharges Holding A/C</v>
          </cell>
        </row>
        <row r="2343">
          <cell r="A2343" t="str">
            <v>4318-0000-0000-000-00000-SO</v>
          </cell>
          <cell r="B2343" t="str">
            <v>4318</v>
          </cell>
          <cell r="C2343" t="str">
            <v>0000</v>
          </cell>
          <cell r="D2343" t="str">
            <v>0000</v>
          </cell>
          <cell r="E2343" t="str">
            <v>000</v>
          </cell>
          <cell r="F2343" t="str">
            <v>00000</v>
          </cell>
          <cell r="G2343" t="str">
            <v>SO</v>
          </cell>
          <cell r="H2343" t="str">
            <v>Liberia Recharges Holding A/C</v>
          </cell>
        </row>
        <row r="2344">
          <cell r="A2344" t="str">
            <v>4319-0000-0000-000-00000-SO</v>
          </cell>
          <cell r="B2344" t="str">
            <v>4319</v>
          </cell>
          <cell r="C2344" t="str">
            <v>0000</v>
          </cell>
          <cell r="D2344" t="str">
            <v>0000</v>
          </cell>
          <cell r="E2344" t="str">
            <v>000</v>
          </cell>
          <cell r="F2344" t="str">
            <v>00000</v>
          </cell>
          <cell r="G2344" t="str">
            <v>SO</v>
          </cell>
          <cell r="H2344" t="str">
            <v>Malawi Recharges Holding A/C</v>
          </cell>
        </row>
        <row r="2345">
          <cell r="A2345" t="str">
            <v>4320-0000-0000-000-00000-SO</v>
          </cell>
          <cell r="B2345" t="str">
            <v>4320</v>
          </cell>
          <cell r="C2345" t="str">
            <v>0000</v>
          </cell>
          <cell r="D2345" t="str">
            <v>0000</v>
          </cell>
          <cell r="E2345" t="str">
            <v>000</v>
          </cell>
          <cell r="F2345" t="str">
            <v>00000</v>
          </cell>
          <cell r="G2345" t="str">
            <v>SO</v>
          </cell>
          <cell r="H2345" t="str">
            <v>Mozambique Recharges Holding A/C</v>
          </cell>
        </row>
        <row r="2346">
          <cell r="A2346" t="str">
            <v>4321-0000-0000-000-00000-SO</v>
          </cell>
          <cell r="B2346" t="str">
            <v>4321</v>
          </cell>
          <cell r="C2346" t="str">
            <v>0000</v>
          </cell>
          <cell r="D2346" t="str">
            <v>0000</v>
          </cell>
          <cell r="E2346" t="str">
            <v>000</v>
          </cell>
          <cell r="F2346" t="str">
            <v>00000</v>
          </cell>
          <cell r="G2346" t="str">
            <v>SO</v>
          </cell>
          <cell r="H2346" t="str">
            <v>Niger Recharges Holding A/C</v>
          </cell>
        </row>
        <row r="2347">
          <cell r="A2347" t="str">
            <v>4322-0000-0000-000-00000-SO</v>
          </cell>
          <cell r="B2347" t="str">
            <v>4322</v>
          </cell>
          <cell r="C2347" t="str">
            <v>0000</v>
          </cell>
          <cell r="D2347" t="str">
            <v>0000</v>
          </cell>
          <cell r="E2347" t="str">
            <v>000</v>
          </cell>
          <cell r="F2347" t="str">
            <v>00000</v>
          </cell>
          <cell r="G2347" t="str">
            <v>SO</v>
          </cell>
          <cell r="H2347" t="str">
            <v>North Sudan Recharges Holding A/C</v>
          </cell>
        </row>
        <row r="2348">
          <cell r="A2348" t="str">
            <v>4323-0000-0000-000-00000-SO</v>
          </cell>
          <cell r="B2348" t="str">
            <v>4323</v>
          </cell>
          <cell r="C2348" t="str">
            <v>0000</v>
          </cell>
          <cell r="D2348" t="str">
            <v>0000</v>
          </cell>
          <cell r="E2348" t="str">
            <v>000</v>
          </cell>
          <cell r="F2348" t="str">
            <v>00000</v>
          </cell>
          <cell r="G2348" t="str">
            <v>SO</v>
          </cell>
          <cell r="H2348" t="str">
            <v>Pakistan Recharges Holding A/C</v>
          </cell>
        </row>
        <row r="2349">
          <cell r="A2349" t="str">
            <v>4324-0000-0000-000-00000-SO</v>
          </cell>
          <cell r="B2349" t="str">
            <v>4324</v>
          </cell>
          <cell r="C2349" t="str">
            <v>0000</v>
          </cell>
          <cell r="D2349" t="str">
            <v>0000</v>
          </cell>
          <cell r="E2349" t="str">
            <v>000</v>
          </cell>
          <cell r="F2349" t="str">
            <v>00000</v>
          </cell>
          <cell r="G2349" t="str">
            <v>SO</v>
          </cell>
          <cell r="H2349" t="str">
            <v>Rwanda Recharges Holding A/C</v>
          </cell>
        </row>
        <row r="2350">
          <cell r="A2350" t="str">
            <v>4325-0000-0000-000-00000-SO</v>
          </cell>
          <cell r="B2350" t="str">
            <v>4325</v>
          </cell>
          <cell r="C2350" t="str">
            <v>0000</v>
          </cell>
          <cell r="D2350" t="str">
            <v>0000</v>
          </cell>
          <cell r="E2350" t="str">
            <v>000</v>
          </cell>
          <cell r="F2350" t="str">
            <v>00000</v>
          </cell>
          <cell r="G2350" t="str">
            <v>SO</v>
          </cell>
          <cell r="H2350" t="str">
            <v>South Sudan  Recharges Holding A/C</v>
          </cell>
        </row>
        <row r="2351">
          <cell r="A2351" t="str">
            <v>4326-0000-0000-000-00000-SO</v>
          </cell>
          <cell r="B2351" t="str">
            <v>4326</v>
          </cell>
          <cell r="C2351" t="str">
            <v>0000</v>
          </cell>
          <cell r="D2351" t="str">
            <v>0000</v>
          </cell>
          <cell r="E2351" t="str">
            <v>000</v>
          </cell>
          <cell r="F2351" t="str">
            <v>00000</v>
          </cell>
          <cell r="G2351" t="str">
            <v>SO</v>
          </cell>
          <cell r="H2351" t="str">
            <v>Sierra Leone Recharges Holding A/C</v>
          </cell>
        </row>
        <row r="2352">
          <cell r="A2352" t="str">
            <v>4327-0000-0000-000-00000-SO</v>
          </cell>
          <cell r="B2352" t="str">
            <v>4327</v>
          </cell>
          <cell r="C2352" t="str">
            <v>0000</v>
          </cell>
          <cell r="D2352" t="str">
            <v>0000</v>
          </cell>
          <cell r="E2352" t="str">
            <v>000</v>
          </cell>
          <cell r="F2352" t="str">
            <v>00000</v>
          </cell>
          <cell r="G2352" t="str">
            <v>SO</v>
          </cell>
          <cell r="H2352" t="str">
            <v>Somalia Recharges Holding A/C</v>
          </cell>
        </row>
        <row r="2353">
          <cell r="A2353" t="str">
            <v>4328-0000-0000-000-00000-SO</v>
          </cell>
          <cell r="B2353" t="str">
            <v>4328</v>
          </cell>
          <cell r="C2353" t="str">
            <v>0000</v>
          </cell>
          <cell r="D2353" t="str">
            <v>0000</v>
          </cell>
          <cell r="E2353" t="str">
            <v>000</v>
          </cell>
          <cell r="F2353" t="str">
            <v>00000</v>
          </cell>
          <cell r="G2353" t="str">
            <v>SO</v>
          </cell>
          <cell r="H2353" t="str">
            <v>Timor Leste Recharges Holding A/C</v>
          </cell>
        </row>
        <row r="2354">
          <cell r="A2354" t="str">
            <v>4329-0000-0000-000-00000-SO</v>
          </cell>
          <cell r="B2354" t="str">
            <v>4329</v>
          </cell>
          <cell r="C2354" t="str">
            <v>0000</v>
          </cell>
          <cell r="D2354" t="str">
            <v>0000</v>
          </cell>
          <cell r="E2354" t="str">
            <v>000</v>
          </cell>
          <cell r="F2354" t="str">
            <v>00000</v>
          </cell>
          <cell r="G2354" t="str">
            <v>SO</v>
          </cell>
          <cell r="H2354" t="str">
            <v>Tanzania Recharges Holding A/C</v>
          </cell>
        </row>
        <row r="2355">
          <cell r="A2355" t="str">
            <v>4330-0000-0000-000-00000-SO</v>
          </cell>
          <cell r="B2355" t="str">
            <v>4330</v>
          </cell>
          <cell r="C2355" t="str">
            <v>0000</v>
          </cell>
          <cell r="D2355" t="str">
            <v>0000</v>
          </cell>
          <cell r="E2355" t="str">
            <v>000</v>
          </cell>
          <cell r="F2355" t="str">
            <v>00000</v>
          </cell>
          <cell r="G2355" t="str">
            <v>SO</v>
          </cell>
          <cell r="H2355" t="str">
            <v>Uganda Recharges Holding A/C</v>
          </cell>
        </row>
        <row r="2356">
          <cell r="A2356" t="str">
            <v>4331-0000-0000-000-00000-SO</v>
          </cell>
          <cell r="B2356" t="str">
            <v>4331</v>
          </cell>
          <cell r="C2356" t="str">
            <v>0000</v>
          </cell>
          <cell r="D2356" t="str">
            <v>0000</v>
          </cell>
          <cell r="E2356" t="str">
            <v>000</v>
          </cell>
          <cell r="F2356" t="str">
            <v>00000</v>
          </cell>
          <cell r="G2356" t="str">
            <v>SO</v>
          </cell>
          <cell r="H2356" t="str">
            <v>United Kingdom Recharges Holding A/C</v>
          </cell>
        </row>
        <row r="2357">
          <cell r="A2357" t="str">
            <v>4332-0000-0000-000-00000-SO</v>
          </cell>
          <cell r="B2357" t="str">
            <v>4332</v>
          </cell>
          <cell r="C2357" t="str">
            <v>0000</v>
          </cell>
          <cell r="D2357" t="str">
            <v>0000</v>
          </cell>
          <cell r="E2357" t="str">
            <v>000</v>
          </cell>
          <cell r="F2357" t="str">
            <v>00000</v>
          </cell>
          <cell r="G2357" t="str">
            <v>SO</v>
          </cell>
          <cell r="H2357" t="str">
            <v>Zambia Recharges Holding A/C</v>
          </cell>
        </row>
        <row r="2358">
          <cell r="A2358" t="str">
            <v>4333-0000-0000-000-00000-SO</v>
          </cell>
          <cell r="B2358" t="str">
            <v>4333</v>
          </cell>
          <cell r="C2358" t="str">
            <v>0000</v>
          </cell>
          <cell r="D2358" t="str">
            <v>0000</v>
          </cell>
          <cell r="E2358" t="str">
            <v>000</v>
          </cell>
          <cell r="F2358" t="str">
            <v>00000</v>
          </cell>
          <cell r="G2358" t="str">
            <v>SO</v>
          </cell>
          <cell r="H2358" t="str">
            <v>Zimbabwe Recharges Holding A/C</v>
          </cell>
        </row>
        <row r="2359">
          <cell r="A2359" t="str">
            <v>4334-0000-0000-000-00000-SO</v>
          </cell>
          <cell r="B2359" t="str">
            <v>4334</v>
          </cell>
          <cell r="C2359" t="str">
            <v>0000</v>
          </cell>
          <cell r="D2359" t="str">
            <v>0000</v>
          </cell>
          <cell r="E2359" t="str">
            <v>000</v>
          </cell>
          <cell r="F2359" t="str">
            <v>00000</v>
          </cell>
          <cell r="G2359" t="str">
            <v>SO</v>
          </cell>
          <cell r="H2359" t="str">
            <v>Nepal Recharges Holding A/C</v>
          </cell>
        </row>
        <row r="2360">
          <cell r="A2360" t="str">
            <v>4349-0000-0000-000-00000-SO</v>
          </cell>
          <cell r="B2360" t="str">
            <v>4349</v>
          </cell>
          <cell r="C2360" t="str">
            <v>0000</v>
          </cell>
          <cell r="D2360" t="str">
            <v>0000</v>
          </cell>
          <cell r="E2360" t="str">
            <v>000</v>
          </cell>
          <cell r="F2360" t="str">
            <v>00000</v>
          </cell>
          <cell r="G2360" t="str">
            <v>SO</v>
          </cell>
          <cell r="H2360" t="str">
            <v>FPL Holding A/C - Unconfirmed Rejections</v>
          </cell>
        </row>
        <row r="2361">
          <cell r="A2361" t="str">
            <v>4350-0000-0000-000-00000-SO</v>
          </cell>
          <cell r="B2361" t="str">
            <v>4350</v>
          </cell>
          <cell r="C2361" t="str">
            <v>0000</v>
          </cell>
          <cell r="D2361" t="str">
            <v>0000</v>
          </cell>
          <cell r="E2361" t="str">
            <v>000</v>
          </cell>
          <cell r="F2361" t="str">
            <v>00000</v>
          </cell>
          <cell r="G2361" t="str">
            <v>SO</v>
          </cell>
          <cell r="H2361" t="str">
            <v>Prepayments</v>
          </cell>
        </row>
        <row r="2362">
          <cell r="A2362" t="str">
            <v>4400-0000-0000-000-00000-SO</v>
          </cell>
          <cell r="B2362" t="str">
            <v>4400</v>
          </cell>
          <cell r="C2362" t="str">
            <v>0000</v>
          </cell>
          <cell r="D2362" t="str">
            <v>0000</v>
          </cell>
          <cell r="E2362" t="str">
            <v>000</v>
          </cell>
          <cell r="F2362" t="str">
            <v>00000</v>
          </cell>
          <cell r="G2362" t="str">
            <v>SO</v>
          </cell>
          <cell r="H2362" t="str">
            <v>MOG: HO Bank US$</v>
          </cell>
        </row>
        <row r="2363">
          <cell r="A2363" t="str">
            <v>4401-0000-0000-000-00000-SO</v>
          </cell>
          <cell r="B2363" t="str">
            <v>4401</v>
          </cell>
          <cell r="C2363" t="str">
            <v>0000</v>
          </cell>
          <cell r="D2363" t="str">
            <v>0000</v>
          </cell>
          <cell r="E2363" t="str">
            <v>000</v>
          </cell>
          <cell r="F2363" t="str">
            <v>00000</v>
          </cell>
          <cell r="G2363" t="str">
            <v>SO</v>
          </cell>
          <cell r="H2363" t="str">
            <v>MOG: HO Bank SSh</v>
          </cell>
        </row>
        <row r="2364">
          <cell r="A2364" t="str">
            <v>4425-0000-0000-000-00000-SO</v>
          </cell>
          <cell r="B2364" t="str">
            <v>4425</v>
          </cell>
          <cell r="C2364" t="str">
            <v>0000</v>
          </cell>
          <cell r="D2364" t="str">
            <v>0000</v>
          </cell>
          <cell r="E2364" t="str">
            <v>000</v>
          </cell>
          <cell r="F2364" t="str">
            <v>00000</v>
          </cell>
          <cell r="G2364" t="str">
            <v>SO</v>
          </cell>
          <cell r="H2364" t="str">
            <v>MAR: Project Bank US$</v>
          </cell>
        </row>
        <row r="2365">
          <cell r="A2365" t="str">
            <v>4426-0000-0000-000-00000-SO</v>
          </cell>
          <cell r="B2365" t="str">
            <v>4426</v>
          </cell>
          <cell r="C2365" t="str">
            <v>0000</v>
          </cell>
          <cell r="D2365" t="str">
            <v>0000</v>
          </cell>
          <cell r="E2365" t="str">
            <v>000</v>
          </cell>
          <cell r="F2365" t="str">
            <v>00000</v>
          </cell>
          <cell r="G2365" t="str">
            <v>SO</v>
          </cell>
          <cell r="H2365" t="str">
            <v>MAR: Project Bank SSh</v>
          </cell>
        </row>
        <row r="2366">
          <cell r="A2366" t="str">
            <v>4525-0000-0000-000-00000-SO</v>
          </cell>
          <cell r="B2366" t="str">
            <v>4525</v>
          </cell>
          <cell r="C2366" t="str">
            <v>0000</v>
          </cell>
          <cell r="D2366" t="str">
            <v>0000</v>
          </cell>
          <cell r="E2366" t="str">
            <v>000</v>
          </cell>
          <cell r="F2366" t="str">
            <v>00000</v>
          </cell>
          <cell r="G2366" t="str">
            <v>SO</v>
          </cell>
          <cell r="H2366" t="str">
            <v>MOG: HO US$ Cash</v>
          </cell>
        </row>
        <row r="2367">
          <cell r="A2367" t="str">
            <v>4526-0000-0000-000-00000-SO</v>
          </cell>
          <cell r="B2367" t="str">
            <v>4526</v>
          </cell>
          <cell r="C2367" t="str">
            <v>0000</v>
          </cell>
          <cell r="D2367" t="str">
            <v>0000</v>
          </cell>
          <cell r="E2367" t="str">
            <v>000</v>
          </cell>
          <cell r="F2367" t="str">
            <v>00000</v>
          </cell>
          <cell r="G2367" t="str">
            <v>SO</v>
          </cell>
          <cell r="H2367" t="str">
            <v>MOG: HO SSh Cash</v>
          </cell>
        </row>
        <row r="2368">
          <cell r="A2368" t="str">
            <v>4540-0000-0000-000-00000-SO</v>
          </cell>
          <cell r="B2368" t="str">
            <v>4540</v>
          </cell>
          <cell r="C2368" t="str">
            <v>0000</v>
          </cell>
          <cell r="D2368" t="str">
            <v>0000</v>
          </cell>
          <cell r="E2368" t="str">
            <v>000</v>
          </cell>
          <cell r="F2368" t="str">
            <v>00000</v>
          </cell>
          <cell r="G2368" t="str">
            <v>SO</v>
          </cell>
          <cell r="H2368" t="str">
            <v>MAR: Project US$ Cash</v>
          </cell>
        </row>
        <row r="2369">
          <cell r="A2369" t="str">
            <v>4541-0000-0000-000-00000-SO</v>
          </cell>
          <cell r="B2369" t="str">
            <v>4541</v>
          </cell>
          <cell r="C2369" t="str">
            <v>0000</v>
          </cell>
          <cell r="D2369" t="str">
            <v>0000</v>
          </cell>
          <cell r="E2369" t="str">
            <v>000</v>
          </cell>
          <cell r="F2369" t="str">
            <v>00000</v>
          </cell>
          <cell r="G2369" t="str">
            <v>SO</v>
          </cell>
          <cell r="H2369" t="str">
            <v>MAR: Project SSh Cash</v>
          </cell>
        </row>
        <row r="2370">
          <cell r="A2370" t="str">
            <v>4542-0000-0000-000-00000-SO</v>
          </cell>
          <cell r="B2370" t="str">
            <v>4542</v>
          </cell>
          <cell r="C2370" t="str">
            <v>0000</v>
          </cell>
          <cell r="D2370" t="str">
            <v>0000</v>
          </cell>
          <cell r="E2370" t="str">
            <v>000</v>
          </cell>
          <cell r="F2370" t="str">
            <v>00000</v>
          </cell>
          <cell r="G2370" t="str">
            <v>SO</v>
          </cell>
          <cell r="H2370" t="str">
            <v>BAY: Project US$ Cash</v>
          </cell>
        </row>
        <row r="2371">
          <cell r="A2371" t="str">
            <v>4543-0000-0000-000-00000-SO</v>
          </cell>
          <cell r="B2371" t="str">
            <v>4543</v>
          </cell>
          <cell r="C2371" t="str">
            <v>0000</v>
          </cell>
          <cell r="D2371" t="str">
            <v>0000</v>
          </cell>
          <cell r="E2371" t="str">
            <v>000</v>
          </cell>
          <cell r="F2371" t="str">
            <v>00000</v>
          </cell>
          <cell r="G2371" t="str">
            <v>SO</v>
          </cell>
          <cell r="H2371" t="str">
            <v>BAY: Project SSh Cash</v>
          </cell>
        </row>
        <row r="2372">
          <cell r="A2372" t="str">
            <v>4590-0000-0000-000-00000-SO</v>
          </cell>
          <cell r="B2372" t="str">
            <v>4590</v>
          </cell>
          <cell r="C2372" t="str">
            <v>0000</v>
          </cell>
          <cell r="D2372" t="str">
            <v>0000</v>
          </cell>
          <cell r="E2372" t="str">
            <v>000</v>
          </cell>
          <cell r="F2372" t="str">
            <v>00000</v>
          </cell>
          <cell r="G2372" t="str">
            <v>SO</v>
          </cell>
          <cell r="H2372" t="str">
            <v>Same Currency Transfers</v>
          </cell>
        </row>
        <row r="2373">
          <cell r="A2373" t="str">
            <v>4591-0000-0000-000-00000-SO</v>
          </cell>
          <cell r="B2373" t="str">
            <v>4591</v>
          </cell>
          <cell r="C2373" t="str">
            <v>0000</v>
          </cell>
          <cell r="D2373" t="str">
            <v>0000</v>
          </cell>
          <cell r="E2373" t="str">
            <v>000</v>
          </cell>
          <cell r="F2373" t="str">
            <v>00000</v>
          </cell>
          <cell r="G2373" t="str">
            <v>SO</v>
          </cell>
          <cell r="H2373" t="str">
            <v>Foreign Currency Transfers</v>
          </cell>
        </row>
        <row r="2374">
          <cell r="A2374" t="str">
            <v>4600-0000-0000-000-00000-SO</v>
          </cell>
          <cell r="B2374" t="str">
            <v>4600</v>
          </cell>
          <cell r="C2374" t="str">
            <v>0000</v>
          </cell>
          <cell r="D2374" t="str">
            <v>0000</v>
          </cell>
          <cell r="E2374" t="str">
            <v>000</v>
          </cell>
          <cell r="F2374" t="str">
            <v>00000</v>
          </cell>
          <cell r="G2374" t="str">
            <v>SO</v>
          </cell>
          <cell r="H2374" t="str">
            <v>Accruals</v>
          </cell>
        </row>
        <row r="2375">
          <cell r="A2375" t="str">
            <v>4601-0000-0000-000-00000-SO</v>
          </cell>
          <cell r="B2375" t="str">
            <v>4601</v>
          </cell>
          <cell r="C2375" t="str">
            <v>0000</v>
          </cell>
          <cell r="D2375" t="str">
            <v>0000</v>
          </cell>
          <cell r="E2375" t="str">
            <v>000</v>
          </cell>
          <cell r="F2375" t="str">
            <v>00000</v>
          </cell>
          <cell r="G2375" t="str">
            <v>SO</v>
          </cell>
          <cell r="H2375" t="str">
            <v>Nairobi PSU Recharges</v>
          </cell>
        </row>
        <row r="2376">
          <cell r="A2376" t="str">
            <v>4700-0000-0000-000-00000-SO</v>
          </cell>
          <cell r="B2376" t="str">
            <v>4700</v>
          </cell>
          <cell r="C2376" t="str">
            <v>0000</v>
          </cell>
          <cell r="D2376" t="str">
            <v>0000</v>
          </cell>
          <cell r="E2376" t="str">
            <v>000</v>
          </cell>
          <cell r="F2376" t="str">
            <v>00000</v>
          </cell>
          <cell r="G2376" t="str">
            <v>SO</v>
          </cell>
          <cell r="H2376" t="str">
            <v>Sundry Creditors</v>
          </cell>
        </row>
        <row r="2377">
          <cell r="A2377" t="str">
            <v>4702-0000-0000-000-00000-SO</v>
          </cell>
          <cell r="B2377" t="str">
            <v>4702</v>
          </cell>
          <cell r="C2377" t="str">
            <v>0000</v>
          </cell>
          <cell r="D2377" t="str">
            <v>0000</v>
          </cell>
          <cell r="E2377" t="str">
            <v>000</v>
          </cell>
          <cell r="F2377" t="str">
            <v>00000</v>
          </cell>
          <cell r="G2377" t="str">
            <v>SO</v>
          </cell>
          <cell r="H2377" t="str">
            <v>Cash Facilitator Accruals</v>
          </cell>
        </row>
        <row r="2378">
          <cell r="A2378" t="str">
            <v>4800-0000-0000-000-00000-SO</v>
          </cell>
          <cell r="B2378" t="str">
            <v>4800</v>
          </cell>
          <cell r="C2378" t="str">
            <v>0000</v>
          </cell>
          <cell r="D2378" t="str">
            <v>0000</v>
          </cell>
          <cell r="E2378" t="str">
            <v>000</v>
          </cell>
          <cell r="F2378" t="str">
            <v>00000</v>
          </cell>
          <cell r="G2378" t="str">
            <v>SO</v>
          </cell>
          <cell r="H2378" t="str">
            <v>AdbiRashid Haji Nur</v>
          </cell>
        </row>
        <row r="2379">
          <cell r="A2379" t="str">
            <v>4801-0000-0000-000-00000-SO</v>
          </cell>
          <cell r="B2379" t="str">
            <v>4801</v>
          </cell>
          <cell r="C2379" t="str">
            <v>0000</v>
          </cell>
          <cell r="D2379" t="str">
            <v>0000</v>
          </cell>
          <cell r="E2379" t="str">
            <v>000</v>
          </cell>
          <cell r="F2379" t="str">
            <v>00000</v>
          </cell>
          <cell r="G2379" t="str">
            <v>SO</v>
          </cell>
          <cell r="H2379" t="str">
            <v>Karanja Gikonyo</v>
          </cell>
        </row>
        <row r="2380">
          <cell r="A2380" t="str">
            <v>4802-0000-0000-000-00000-SO</v>
          </cell>
          <cell r="B2380" t="str">
            <v>4802</v>
          </cell>
          <cell r="C2380" t="str">
            <v>0000</v>
          </cell>
          <cell r="D2380" t="str">
            <v>0000</v>
          </cell>
          <cell r="E2380" t="str">
            <v>000</v>
          </cell>
          <cell r="F2380" t="str">
            <v>00000</v>
          </cell>
          <cell r="G2380" t="str">
            <v>SO</v>
          </cell>
          <cell r="H2380" t="str">
            <v>Abukar M Ga'al</v>
          </cell>
        </row>
        <row r="2381">
          <cell r="A2381" t="str">
            <v>4803-0000-0000-000-00000-SO</v>
          </cell>
          <cell r="B2381" t="str">
            <v>4803</v>
          </cell>
          <cell r="C2381" t="str">
            <v>0000</v>
          </cell>
          <cell r="D2381" t="str">
            <v>0000</v>
          </cell>
          <cell r="E2381" t="str">
            <v>000</v>
          </cell>
          <cell r="F2381" t="str">
            <v>00000</v>
          </cell>
          <cell r="G2381" t="str">
            <v>SO</v>
          </cell>
          <cell r="H2381" t="str">
            <v>Reiseal Ni Cheilleachair</v>
          </cell>
        </row>
        <row r="2382">
          <cell r="A2382" t="str">
            <v>4804-0000-0000-000-00000-SO</v>
          </cell>
          <cell r="B2382" t="str">
            <v>4804</v>
          </cell>
          <cell r="C2382" t="str">
            <v>0000</v>
          </cell>
          <cell r="D2382" t="str">
            <v>0000</v>
          </cell>
          <cell r="E2382" t="str">
            <v>000</v>
          </cell>
          <cell r="F2382" t="str">
            <v>00000</v>
          </cell>
          <cell r="G2382" t="str">
            <v>SO</v>
          </cell>
          <cell r="H2382" t="str">
            <v>Abbas Mohamud Aden</v>
          </cell>
        </row>
        <row r="2383">
          <cell r="A2383" t="str">
            <v>4805-0000-0000-000-00000-SO</v>
          </cell>
          <cell r="B2383" t="str">
            <v>4805</v>
          </cell>
          <cell r="C2383" t="str">
            <v>0000</v>
          </cell>
          <cell r="D2383" t="str">
            <v>0000</v>
          </cell>
          <cell r="E2383" t="str">
            <v>000</v>
          </cell>
          <cell r="F2383" t="str">
            <v>00000</v>
          </cell>
          <cell r="G2383" t="str">
            <v>SO</v>
          </cell>
          <cell r="H2383" t="str">
            <v>SubbaRao Amarnath</v>
          </cell>
        </row>
        <row r="2384">
          <cell r="A2384" t="str">
            <v>4925-0000-0000-000-00000-SO</v>
          </cell>
          <cell r="B2384" t="str">
            <v>4925</v>
          </cell>
          <cell r="C2384" t="str">
            <v>0000</v>
          </cell>
          <cell r="D2384" t="str">
            <v>0000</v>
          </cell>
          <cell r="E2384" t="str">
            <v>000</v>
          </cell>
          <cell r="F2384" t="str">
            <v>00000</v>
          </cell>
          <cell r="G2384" t="str">
            <v>SO</v>
          </cell>
          <cell r="H2384" t="str">
            <v>Cessation Benefit - Opening Balance</v>
          </cell>
        </row>
        <row r="2385">
          <cell r="A2385" t="str">
            <v>4926-0000-0000-000-00000-SO</v>
          </cell>
          <cell r="B2385" t="str">
            <v>4926</v>
          </cell>
          <cell r="C2385" t="str">
            <v>0000</v>
          </cell>
          <cell r="D2385" t="str">
            <v>0000</v>
          </cell>
          <cell r="E2385" t="str">
            <v>000</v>
          </cell>
          <cell r="F2385" t="str">
            <v>00000</v>
          </cell>
          <cell r="G2385" t="str">
            <v>SO</v>
          </cell>
          <cell r="H2385" t="str">
            <v>Cessation Benefit - Accruals</v>
          </cell>
        </row>
        <row r="2386">
          <cell r="A2386" t="str">
            <v>4927-0000-0000-000-00000-SO</v>
          </cell>
          <cell r="B2386" t="str">
            <v>4927</v>
          </cell>
          <cell r="C2386" t="str">
            <v>0000</v>
          </cell>
          <cell r="D2386" t="str">
            <v>0000</v>
          </cell>
          <cell r="E2386" t="str">
            <v>000</v>
          </cell>
          <cell r="F2386" t="str">
            <v>00000</v>
          </cell>
          <cell r="G2386" t="str">
            <v>SO</v>
          </cell>
          <cell r="H2386" t="str">
            <v>Cessation Benefit - Payments</v>
          </cell>
        </row>
        <row r="2387">
          <cell r="A2387" t="str">
            <v>5027-0000-0000-000-00000-SO</v>
          </cell>
          <cell r="B2387" t="str">
            <v>5027</v>
          </cell>
          <cell r="C2387" t="str">
            <v>0000</v>
          </cell>
          <cell r="D2387" t="str">
            <v>0000</v>
          </cell>
          <cell r="E2387" t="str">
            <v>000</v>
          </cell>
          <cell r="F2387" t="str">
            <v>00000</v>
          </cell>
          <cell r="G2387" t="str">
            <v>SO</v>
          </cell>
          <cell r="H2387" t="str">
            <v>Somalia IC Expense</v>
          </cell>
        </row>
        <row r="2388">
          <cell r="A2388" t="str">
            <v>5227-0000-0000-000-00000-SO</v>
          </cell>
          <cell r="B2388" t="str">
            <v>5227</v>
          </cell>
          <cell r="C2388" t="str">
            <v>0000</v>
          </cell>
          <cell r="D2388" t="str">
            <v>0000</v>
          </cell>
          <cell r="E2388" t="str">
            <v>000</v>
          </cell>
          <cell r="F2388" t="str">
            <v>00000</v>
          </cell>
          <cell r="G2388" t="str">
            <v>SO</v>
          </cell>
          <cell r="H2388" t="str">
            <v>Somalia IC Income</v>
          </cell>
        </row>
        <row r="2389">
          <cell r="A2389" t="str">
            <v>5400-0000-0000-000-00000-SO</v>
          </cell>
          <cell r="B2389" t="str">
            <v>5400</v>
          </cell>
          <cell r="C2389" t="str">
            <v>0000</v>
          </cell>
          <cell r="D2389" t="str">
            <v>0000</v>
          </cell>
          <cell r="E2389" t="str">
            <v>000</v>
          </cell>
          <cell r="F2389" t="str">
            <v>00000</v>
          </cell>
          <cell r="G2389" t="str">
            <v>SO</v>
          </cell>
          <cell r="H2389" t="str">
            <v>Afghanistan IC Recharges</v>
          </cell>
        </row>
        <row r="2390">
          <cell r="A2390" t="str">
            <v>5401-0000-0000-000-00000-SO</v>
          </cell>
          <cell r="B2390" t="str">
            <v>5401</v>
          </cell>
          <cell r="C2390" t="str">
            <v>0000</v>
          </cell>
          <cell r="D2390" t="str">
            <v>0000</v>
          </cell>
          <cell r="E2390" t="str">
            <v>000</v>
          </cell>
          <cell r="F2390" t="str">
            <v>00000</v>
          </cell>
          <cell r="G2390" t="str">
            <v>SO</v>
          </cell>
          <cell r="H2390" t="str">
            <v>AMK IC Recharges</v>
          </cell>
        </row>
        <row r="2391">
          <cell r="A2391" t="str">
            <v>5402-0000-0000-000-00000-SO</v>
          </cell>
          <cell r="B2391" t="str">
            <v>5402</v>
          </cell>
          <cell r="C2391" t="str">
            <v>0000</v>
          </cell>
          <cell r="D2391" t="str">
            <v>0000</v>
          </cell>
          <cell r="E2391" t="str">
            <v>000</v>
          </cell>
          <cell r="F2391" t="str">
            <v>00000</v>
          </cell>
          <cell r="G2391" t="str">
            <v>SO</v>
          </cell>
          <cell r="H2391" t="str">
            <v>Angola IC Recharges</v>
          </cell>
        </row>
        <row r="2392">
          <cell r="A2392" t="str">
            <v>5403-0000-0000-000-00000-SO</v>
          </cell>
          <cell r="B2392" t="str">
            <v>5403</v>
          </cell>
          <cell r="C2392" t="str">
            <v>0000</v>
          </cell>
          <cell r="D2392" t="str">
            <v>0000</v>
          </cell>
          <cell r="E2392" t="str">
            <v>000</v>
          </cell>
          <cell r="F2392" t="str">
            <v>00000</v>
          </cell>
          <cell r="G2392" t="str">
            <v>SO</v>
          </cell>
          <cell r="H2392" t="str">
            <v>Bangladesh  IC Recharges</v>
          </cell>
        </row>
        <row r="2393">
          <cell r="A2393" t="str">
            <v>5404-0000-0000-000-00000-SO</v>
          </cell>
          <cell r="B2393" t="str">
            <v>5404</v>
          </cell>
          <cell r="C2393" t="str">
            <v>0000</v>
          </cell>
          <cell r="D2393" t="str">
            <v>0000</v>
          </cell>
          <cell r="E2393" t="str">
            <v>000</v>
          </cell>
          <cell r="F2393" t="str">
            <v>00000</v>
          </cell>
          <cell r="G2393" t="str">
            <v>SO</v>
          </cell>
          <cell r="H2393" t="str">
            <v>Burundi  IC Recharges</v>
          </cell>
        </row>
        <row r="2394">
          <cell r="A2394" t="str">
            <v>5405-0000-0000-000-00000-SO</v>
          </cell>
          <cell r="B2394" t="str">
            <v>5405</v>
          </cell>
          <cell r="C2394" t="str">
            <v>0000</v>
          </cell>
          <cell r="D2394" t="str">
            <v>0000</v>
          </cell>
          <cell r="E2394" t="str">
            <v>000</v>
          </cell>
          <cell r="F2394" t="str">
            <v>00000</v>
          </cell>
          <cell r="G2394" t="str">
            <v>SO</v>
          </cell>
          <cell r="H2394" t="str">
            <v>DRC IC Recharges</v>
          </cell>
        </row>
        <row r="2395">
          <cell r="A2395" t="str">
            <v>5406-0000-0000-000-00000-SO</v>
          </cell>
          <cell r="B2395" t="str">
            <v>5406</v>
          </cell>
          <cell r="C2395" t="str">
            <v>0000</v>
          </cell>
          <cell r="D2395" t="str">
            <v>0000</v>
          </cell>
          <cell r="E2395" t="str">
            <v>000</v>
          </cell>
          <cell r="F2395" t="str">
            <v>00000</v>
          </cell>
          <cell r="G2395" t="str">
            <v>SO</v>
          </cell>
          <cell r="H2395" t="str">
            <v>Eritrea IC Recharges</v>
          </cell>
        </row>
        <row r="2396">
          <cell r="A2396" t="str">
            <v>5407-0000-0000-000-00000-SO</v>
          </cell>
          <cell r="B2396" t="str">
            <v>5407</v>
          </cell>
          <cell r="C2396" t="str">
            <v>0000</v>
          </cell>
          <cell r="D2396" t="str">
            <v>0000</v>
          </cell>
          <cell r="E2396" t="str">
            <v>000</v>
          </cell>
          <cell r="F2396" t="str">
            <v>00000</v>
          </cell>
          <cell r="G2396" t="str">
            <v>SO</v>
          </cell>
          <cell r="H2396" t="str">
            <v>Ethiopia IC Recharges</v>
          </cell>
        </row>
        <row r="2397">
          <cell r="A2397" t="str">
            <v>5408-0000-0000-000-00000-SO</v>
          </cell>
          <cell r="B2397" t="str">
            <v>5408</v>
          </cell>
          <cell r="C2397" t="str">
            <v>0000</v>
          </cell>
          <cell r="D2397" t="str">
            <v>0000</v>
          </cell>
          <cell r="E2397" t="str">
            <v>000</v>
          </cell>
          <cell r="F2397" t="str">
            <v>00000</v>
          </cell>
          <cell r="G2397" t="str">
            <v>SO</v>
          </cell>
          <cell r="H2397" t="str">
            <v>Haiti  IC Recharges</v>
          </cell>
        </row>
        <row r="2398">
          <cell r="A2398" t="str">
            <v>5409-0000-0000-000-00000-SO</v>
          </cell>
          <cell r="B2398" t="str">
            <v>5409</v>
          </cell>
          <cell r="C2398" t="str">
            <v>0000</v>
          </cell>
          <cell r="D2398" t="str">
            <v>0000</v>
          </cell>
          <cell r="E2398" t="str">
            <v>000</v>
          </cell>
          <cell r="F2398" t="str">
            <v>00000</v>
          </cell>
          <cell r="G2398" t="str">
            <v>SO</v>
          </cell>
          <cell r="H2398" t="str">
            <v>Indonesia IC Recharges</v>
          </cell>
        </row>
        <row r="2399">
          <cell r="A2399" t="str">
            <v>5410-0000-0000-000-00000-SO</v>
          </cell>
          <cell r="B2399" t="str">
            <v>5410</v>
          </cell>
          <cell r="C2399" t="str">
            <v>0000</v>
          </cell>
          <cell r="D2399" t="str">
            <v>0000</v>
          </cell>
          <cell r="E2399" t="str">
            <v>000</v>
          </cell>
          <cell r="F2399" t="str">
            <v>00000</v>
          </cell>
          <cell r="G2399" t="str">
            <v>SO</v>
          </cell>
          <cell r="H2399" t="str">
            <v>India IC Recharges</v>
          </cell>
        </row>
        <row r="2400">
          <cell r="A2400" t="str">
            <v>5411-0000-0000-000-00000-SO</v>
          </cell>
          <cell r="B2400" t="str">
            <v>5411</v>
          </cell>
          <cell r="C2400" t="str">
            <v>0000</v>
          </cell>
          <cell r="D2400" t="str">
            <v>0000</v>
          </cell>
          <cell r="E2400" t="str">
            <v>000</v>
          </cell>
          <cell r="F2400" t="str">
            <v>00000</v>
          </cell>
          <cell r="G2400" t="str">
            <v>SO</v>
          </cell>
          <cell r="H2400" t="str">
            <v>Ireland IC Recharges</v>
          </cell>
        </row>
        <row r="2401">
          <cell r="A2401" t="str">
            <v>5412-0000-0000-000-00000-SO</v>
          </cell>
          <cell r="B2401" t="str">
            <v>5412</v>
          </cell>
          <cell r="C2401" t="str">
            <v>0000</v>
          </cell>
          <cell r="D2401" t="str">
            <v>0000</v>
          </cell>
          <cell r="E2401" t="str">
            <v>000</v>
          </cell>
          <cell r="F2401" t="str">
            <v>00000</v>
          </cell>
          <cell r="G2401" t="str">
            <v>SO</v>
          </cell>
          <cell r="H2401" t="str">
            <v>Kenya IC Recharges</v>
          </cell>
        </row>
        <row r="2402">
          <cell r="A2402" t="str">
            <v>5414-0000-0000-000-00000-SO</v>
          </cell>
          <cell r="B2402" t="str">
            <v>5414</v>
          </cell>
          <cell r="C2402" t="str">
            <v>0000</v>
          </cell>
          <cell r="D2402" t="str">
            <v>0000</v>
          </cell>
          <cell r="E2402" t="str">
            <v>000</v>
          </cell>
          <cell r="F2402" t="str">
            <v>00000</v>
          </cell>
          <cell r="G2402" t="str">
            <v>SO</v>
          </cell>
          <cell r="H2402" t="str">
            <v>Cambodia IC Recharges</v>
          </cell>
        </row>
        <row r="2403">
          <cell r="A2403" t="str">
            <v>5415-0000-0000-000-00000-SO</v>
          </cell>
          <cell r="B2403" t="str">
            <v>5415</v>
          </cell>
          <cell r="C2403" t="str">
            <v>0000</v>
          </cell>
          <cell r="D2403" t="str">
            <v>0000</v>
          </cell>
          <cell r="E2403" t="str">
            <v>000</v>
          </cell>
          <cell r="F2403" t="str">
            <v>00000</v>
          </cell>
          <cell r="G2403" t="str">
            <v>SO</v>
          </cell>
          <cell r="H2403" t="str">
            <v>DPR Korea IC Recharges</v>
          </cell>
        </row>
        <row r="2404">
          <cell r="A2404" t="str">
            <v>5416-0000-0000-000-00000-SO</v>
          </cell>
          <cell r="B2404" t="str">
            <v>5416</v>
          </cell>
          <cell r="C2404" t="str">
            <v>0000</v>
          </cell>
          <cell r="D2404" t="str">
            <v>0000</v>
          </cell>
          <cell r="E2404" t="str">
            <v>000</v>
          </cell>
          <cell r="F2404" t="str">
            <v>00000</v>
          </cell>
          <cell r="G2404" t="str">
            <v>SO</v>
          </cell>
          <cell r="H2404" t="str">
            <v>Laos IC Recharges</v>
          </cell>
        </row>
        <row r="2405">
          <cell r="A2405" t="str">
            <v>5417-0000-0000-000-00000-SO</v>
          </cell>
          <cell r="B2405" t="str">
            <v>5417</v>
          </cell>
          <cell r="C2405" t="str">
            <v>0000</v>
          </cell>
          <cell r="D2405" t="str">
            <v>0000</v>
          </cell>
          <cell r="E2405" t="str">
            <v>000</v>
          </cell>
          <cell r="F2405" t="str">
            <v>00000</v>
          </cell>
          <cell r="G2405" t="str">
            <v>SO</v>
          </cell>
          <cell r="H2405" t="str">
            <v>Sri Lanka IC Recharges</v>
          </cell>
        </row>
        <row r="2406">
          <cell r="A2406" t="str">
            <v>5418-0000-0000-000-00000-SO</v>
          </cell>
          <cell r="B2406" t="str">
            <v>5418</v>
          </cell>
          <cell r="C2406" t="str">
            <v>0000</v>
          </cell>
          <cell r="D2406" t="str">
            <v>0000</v>
          </cell>
          <cell r="E2406" t="str">
            <v>000</v>
          </cell>
          <cell r="F2406" t="str">
            <v>00000</v>
          </cell>
          <cell r="G2406" t="str">
            <v>SO</v>
          </cell>
          <cell r="H2406" t="str">
            <v>Liberia IC Recharges</v>
          </cell>
        </row>
        <row r="2407">
          <cell r="A2407" t="str">
            <v>5419-0000-0000-000-00000-SO</v>
          </cell>
          <cell r="B2407" t="str">
            <v>5419</v>
          </cell>
          <cell r="C2407" t="str">
            <v>0000</v>
          </cell>
          <cell r="D2407" t="str">
            <v>0000</v>
          </cell>
          <cell r="E2407" t="str">
            <v>000</v>
          </cell>
          <cell r="F2407" t="str">
            <v>00000</v>
          </cell>
          <cell r="G2407" t="str">
            <v>SO</v>
          </cell>
          <cell r="H2407" t="str">
            <v>Malawi IC Recharges</v>
          </cell>
        </row>
        <row r="2408">
          <cell r="A2408" t="str">
            <v>5420-0000-0000-000-00000-SO</v>
          </cell>
          <cell r="B2408" t="str">
            <v>5420</v>
          </cell>
          <cell r="C2408" t="str">
            <v>0000</v>
          </cell>
          <cell r="D2408" t="str">
            <v>0000</v>
          </cell>
          <cell r="E2408" t="str">
            <v>000</v>
          </cell>
          <cell r="F2408" t="str">
            <v>00000</v>
          </cell>
          <cell r="G2408" t="str">
            <v>SO</v>
          </cell>
          <cell r="H2408" t="str">
            <v>Mozambique  IC Recharges</v>
          </cell>
        </row>
        <row r="2409">
          <cell r="A2409" t="str">
            <v>5421-0000-0000-000-00000-SO</v>
          </cell>
          <cell r="B2409" t="str">
            <v>5421</v>
          </cell>
          <cell r="C2409" t="str">
            <v>0000</v>
          </cell>
          <cell r="D2409" t="str">
            <v>0000</v>
          </cell>
          <cell r="E2409" t="str">
            <v>000</v>
          </cell>
          <cell r="F2409" t="str">
            <v>00000</v>
          </cell>
          <cell r="G2409" t="str">
            <v>SO</v>
          </cell>
          <cell r="H2409" t="str">
            <v>Niger IC Recharges</v>
          </cell>
        </row>
        <row r="2410">
          <cell r="A2410" t="str">
            <v>5422-0000-0000-000-00000-SO</v>
          </cell>
          <cell r="B2410" t="str">
            <v>5422</v>
          </cell>
          <cell r="C2410" t="str">
            <v>0000</v>
          </cell>
          <cell r="D2410" t="str">
            <v>0000</v>
          </cell>
          <cell r="E2410" t="str">
            <v>000</v>
          </cell>
          <cell r="F2410" t="str">
            <v>00000</v>
          </cell>
          <cell r="G2410" t="str">
            <v>SO</v>
          </cell>
          <cell r="H2410" t="str">
            <v>North Sudan  IC Recharges</v>
          </cell>
        </row>
        <row r="2411">
          <cell r="A2411" t="str">
            <v>5423-0000-0000-000-00000-SO</v>
          </cell>
          <cell r="B2411" t="str">
            <v>5423</v>
          </cell>
          <cell r="C2411" t="str">
            <v>0000</v>
          </cell>
          <cell r="D2411" t="str">
            <v>0000</v>
          </cell>
          <cell r="E2411" t="str">
            <v>000</v>
          </cell>
          <cell r="F2411" t="str">
            <v>00000</v>
          </cell>
          <cell r="G2411" t="str">
            <v>SO</v>
          </cell>
          <cell r="H2411" t="str">
            <v>Pakistan  IC Recharges</v>
          </cell>
        </row>
        <row r="2412">
          <cell r="A2412" t="str">
            <v>5424-0000-0000-000-00000-SO</v>
          </cell>
          <cell r="B2412" t="str">
            <v>5424</v>
          </cell>
          <cell r="C2412" t="str">
            <v>0000</v>
          </cell>
          <cell r="D2412" t="str">
            <v>0000</v>
          </cell>
          <cell r="E2412" t="str">
            <v>000</v>
          </cell>
          <cell r="F2412" t="str">
            <v>00000</v>
          </cell>
          <cell r="G2412" t="str">
            <v>SO</v>
          </cell>
          <cell r="H2412" t="str">
            <v>Rwanda IC Recharges</v>
          </cell>
        </row>
        <row r="2413">
          <cell r="A2413" t="str">
            <v>5425-0000-0000-000-00000-SO</v>
          </cell>
          <cell r="B2413" t="str">
            <v>5425</v>
          </cell>
          <cell r="C2413" t="str">
            <v>0000</v>
          </cell>
          <cell r="D2413" t="str">
            <v>0000</v>
          </cell>
          <cell r="E2413" t="str">
            <v>000</v>
          </cell>
          <cell r="F2413" t="str">
            <v>00000</v>
          </cell>
          <cell r="G2413" t="str">
            <v>SO</v>
          </cell>
          <cell r="H2413" t="str">
            <v>South Sudan  IC Recharges</v>
          </cell>
        </row>
        <row r="2414">
          <cell r="A2414" t="str">
            <v>5426-0000-0000-000-00000-SO</v>
          </cell>
          <cell r="B2414" t="str">
            <v>5426</v>
          </cell>
          <cell r="C2414" t="str">
            <v>0000</v>
          </cell>
          <cell r="D2414" t="str">
            <v>0000</v>
          </cell>
          <cell r="E2414" t="str">
            <v>000</v>
          </cell>
          <cell r="F2414" t="str">
            <v>00000</v>
          </cell>
          <cell r="G2414" t="str">
            <v>SO</v>
          </cell>
          <cell r="H2414" t="str">
            <v>Sierra Leone IC Recharges</v>
          </cell>
        </row>
        <row r="2415">
          <cell r="A2415" t="str">
            <v>5427-0000-0000-000-00000-SO</v>
          </cell>
          <cell r="B2415" t="str">
            <v>5427</v>
          </cell>
          <cell r="C2415" t="str">
            <v>0000</v>
          </cell>
          <cell r="D2415" t="str">
            <v>0000</v>
          </cell>
          <cell r="E2415" t="str">
            <v>000</v>
          </cell>
          <cell r="F2415" t="str">
            <v>00000</v>
          </cell>
          <cell r="G2415" t="str">
            <v>SO</v>
          </cell>
          <cell r="H2415" t="str">
            <v>Somalia IC Recharges</v>
          </cell>
        </row>
        <row r="2416">
          <cell r="A2416" t="str">
            <v>5428-0000-0000-000-00000-SO</v>
          </cell>
          <cell r="B2416" t="str">
            <v>5428</v>
          </cell>
          <cell r="C2416" t="str">
            <v>0000</v>
          </cell>
          <cell r="D2416" t="str">
            <v>0000</v>
          </cell>
          <cell r="E2416" t="str">
            <v>000</v>
          </cell>
          <cell r="F2416" t="str">
            <v>00000</v>
          </cell>
          <cell r="G2416" t="str">
            <v>SO</v>
          </cell>
          <cell r="H2416" t="str">
            <v>Timor Leste IC Recharges</v>
          </cell>
        </row>
        <row r="2417">
          <cell r="A2417" t="str">
            <v>5429-0000-0000-000-00000-SO</v>
          </cell>
          <cell r="B2417" t="str">
            <v>5429</v>
          </cell>
          <cell r="C2417" t="str">
            <v>0000</v>
          </cell>
          <cell r="D2417" t="str">
            <v>0000</v>
          </cell>
          <cell r="E2417" t="str">
            <v>000</v>
          </cell>
          <cell r="F2417" t="str">
            <v>00000</v>
          </cell>
          <cell r="G2417" t="str">
            <v>SO</v>
          </cell>
          <cell r="H2417" t="str">
            <v>Tanzania IC Recharges</v>
          </cell>
        </row>
        <row r="2418">
          <cell r="A2418" t="str">
            <v>5430-0000-0000-000-00000-SO</v>
          </cell>
          <cell r="B2418" t="str">
            <v>5430</v>
          </cell>
          <cell r="C2418" t="str">
            <v>0000</v>
          </cell>
          <cell r="D2418" t="str">
            <v>0000</v>
          </cell>
          <cell r="E2418" t="str">
            <v>000</v>
          </cell>
          <cell r="F2418" t="str">
            <v>00000</v>
          </cell>
          <cell r="G2418" t="str">
            <v>SO</v>
          </cell>
          <cell r="H2418" t="str">
            <v>Uganda IC Recharges</v>
          </cell>
        </row>
        <row r="2419">
          <cell r="A2419" t="str">
            <v>5431-0000-0000-000-00000-SO</v>
          </cell>
          <cell r="B2419" t="str">
            <v>5431</v>
          </cell>
          <cell r="C2419" t="str">
            <v>0000</v>
          </cell>
          <cell r="D2419" t="str">
            <v>0000</v>
          </cell>
          <cell r="E2419" t="str">
            <v>000</v>
          </cell>
          <cell r="F2419" t="str">
            <v>00000</v>
          </cell>
          <cell r="G2419" t="str">
            <v>SO</v>
          </cell>
          <cell r="H2419" t="str">
            <v>United Kingdom IC Recharges</v>
          </cell>
        </row>
        <row r="2420">
          <cell r="A2420" t="str">
            <v>5432-0000-0000-000-00000-SO</v>
          </cell>
          <cell r="B2420" t="str">
            <v>5432</v>
          </cell>
          <cell r="C2420" t="str">
            <v>0000</v>
          </cell>
          <cell r="D2420" t="str">
            <v>0000</v>
          </cell>
          <cell r="E2420" t="str">
            <v>000</v>
          </cell>
          <cell r="F2420" t="str">
            <v>00000</v>
          </cell>
          <cell r="G2420" t="str">
            <v>SO</v>
          </cell>
          <cell r="H2420" t="str">
            <v>Zambia IC Recharges</v>
          </cell>
        </row>
        <row r="2421">
          <cell r="A2421" t="str">
            <v>5433-0000-0000-000-00000-SO</v>
          </cell>
          <cell r="B2421" t="str">
            <v>5433</v>
          </cell>
          <cell r="C2421" t="str">
            <v>0000</v>
          </cell>
          <cell r="D2421" t="str">
            <v>0000</v>
          </cell>
          <cell r="E2421" t="str">
            <v>000</v>
          </cell>
          <cell r="F2421" t="str">
            <v>00000</v>
          </cell>
          <cell r="G2421" t="str">
            <v>SO</v>
          </cell>
          <cell r="H2421" t="str">
            <v>Zimbabwe IC Recharges</v>
          </cell>
        </row>
        <row r="2422">
          <cell r="A2422" t="str">
            <v>5434-0000-0000-000-00000-SO</v>
          </cell>
          <cell r="B2422" t="str">
            <v>5434</v>
          </cell>
          <cell r="C2422" t="str">
            <v>0000</v>
          </cell>
          <cell r="D2422" t="str">
            <v>0000</v>
          </cell>
          <cell r="E2422" t="str">
            <v>000</v>
          </cell>
          <cell r="F2422" t="str">
            <v>00000</v>
          </cell>
          <cell r="G2422" t="str">
            <v>SO</v>
          </cell>
          <cell r="H2422" t="str">
            <v>Nepal IC Recharges</v>
          </cell>
        </row>
        <row r="2423">
          <cell r="A2423" t="str">
            <v>9604-0000-0000-000-IG398-SO</v>
          </cell>
          <cell r="B2423" t="str">
            <v>9604</v>
          </cell>
          <cell r="C2423" t="str">
            <v>0000</v>
          </cell>
          <cell r="D2423" t="str">
            <v>0000</v>
          </cell>
          <cell r="E2423" t="str">
            <v>000</v>
          </cell>
          <cell r="F2423" t="str">
            <v>IG398</v>
          </cell>
          <cell r="G2423" t="str">
            <v>SO</v>
          </cell>
          <cell r="H2423" t="str">
            <v>Irish Aid MAPS Fx Adj</v>
          </cell>
        </row>
        <row r="2424">
          <cell r="A2424" t="str">
            <v>9608-0000-0000-000-IG399-SO</v>
          </cell>
          <cell r="B2424" t="str">
            <v>9608</v>
          </cell>
          <cell r="C2424" t="str">
            <v>0000</v>
          </cell>
          <cell r="D2424" t="str">
            <v>0000</v>
          </cell>
          <cell r="E2424" t="str">
            <v>000</v>
          </cell>
          <cell r="F2424" t="str">
            <v>IG399</v>
          </cell>
          <cell r="G2424" t="str">
            <v>SO</v>
          </cell>
          <cell r="H2424" t="str">
            <v>Irish Aid Emergency Fx Adj</v>
          </cell>
        </row>
        <row r="2425">
          <cell r="A2425" t="str">
            <v>9610-0000-0000-000-EU003-SO</v>
          </cell>
          <cell r="B2425" t="str">
            <v>9610</v>
          </cell>
          <cell r="C2425" t="str">
            <v>0000</v>
          </cell>
          <cell r="D2425" t="str">
            <v>0000</v>
          </cell>
          <cell r="E2425" t="str">
            <v>000</v>
          </cell>
          <cell r="F2425" t="str">
            <v>EU003</v>
          </cell>
          <cell r="G2425" t="str">
            <v>SO</v>
          </cell>
          <cell r="H2425" t="str">
            <v>EU Fx Adj</v>
          </cell>
        </row>
        <row r="2426">
          <cell r="A2426" t="str">
            <v>9612-0000-0000-000-EC027-SO</v>
          </cell>
          <cell r="B2426" t="str">
            <v>9612</v>
          </cell>
          <cell r="C2426" t="str">
            <v>0000</v>
          </cell>
          <cell r="D2426" t="str">
            <v>0000</v>
          </cell>
          <cell r="E2426" t="str">
            <v>000</v>
          </cell>
          <cell r="F2426" t="str">
            <v>EC027</v>
          </cell>
          <cell r="G2426" t="str">
            <v>SO</v>
          </cell>
          <cell r="H2426" t="str">
            <v>ECHO Fx Adj</v>
          </cell>
        </row>
        <row r="2427">
          <cell r="A2427" t="str">
            <v>9624-0000-0000-000-XA062-SO</v>
          </cell>
          <cell r="B2427" t="str">
            <v>9624</v>
          </cell>
          <cell r="C2427" t="str">
            <v>0000</v>
          </cell>
          <cell r="D2427" t="str">
            <v>0000</v>
          </cell>
          <cell r="E2427" t="str">
            <v>000</v>
          </cell>
          <cell r="F2427" t="str">
            <v>XA062</v>
          </cell>
          <cell r="G2427" t="str">
            <v>SO</v>
          </cell>
          <cell r="H2427" t="str">
            <v>Concern USA Fx Adj</v>
          </cell>
        </row>
        <row r="2428">
          <cell r="A2428" t="str">
            <v>9624-0000-0000-000-XA064-SO</v>
          </cell>
          <cell r="B2428" t="str">
            <v>9624</v>
          </cell>
          <cell r="C2428" t="str">
            <v>0000</v>
          </cell>
          <cell r="D2428" t="str">
            <v>0000</v>
          </cell>
          <cell r="E2428" t="str">
            <v>000</v>
          </cell>
          <cell r="F2428" t="str">
            <v>XA064</v>
          </cell>
          <cell r="G2428" t="str">
            <v>SO</v>
          </cell>
          <cell r="H2428" t="str">
            <v>Concern USA Fx Adj</v>
          </cell>
        </row>
        <row r="2429">
          <cell r="A2429" t="str">
            <v>9628-0000-0000-000-BI002-SO</v>
          </cell>
          <cell r="B2429" t="str">
            <v>9628</v>
          </cell>
          <cell r="C2429" t="str">
            <v>0000</v>
          </cell>
          <cell r="D2429" t="str">
            <v>0000</v>
          </cell>
          <cell r="E2429" t="str">
            <v>000</v>
          </cell>
          <cell r="F2429" t="str">
            <v>BI002</v>
          </cell>
          <cell r="G2429" t="str">
            <v>SO</v>
          </cell>
          <cell r="H2429" t="str">
            <v>Project Sponsorship Fx Adj</v>
          </cell>
        </row>
        <row r="2430">
          <cell r="A2430" t="str">
            <v>9628-0000-0000-000-RG031-SO</v>
          </cell>
          <cell r="B2430" t="str">
            <v>9628</v>
          </cell>
          <cell r="C2430" t="str">
            <v>0000</v>
          </cell>
          <cell r="D2430" t="str">
            <v>0000</v>
          </cell>
          <cell r="E2430" t="str">
            <v>000</v>
          </cell>
          <cell r="F2430" t="str">
            <v>RG031</v>
          </cell>
          <cell r="G2430" t="str">
            <v>SO</v>
          </cell>
          <cell r="H2430" t="str">
            <v>Project Sponsorship Fx Adj</v>
          </cell>
        </row>
        <row r="2431">
          <cell r="A2431" t="str">
            <v>9628-0000-0000-000-RG032-SO</v>
          </cell>
          <cell r="B2431" t="str">
            <v>9628</v>
          </cell>
          <cell r="C2431" t="str">
            <v>0000</v>
          </cell>
          <cell r="D2431" t="str">
            <v>0000</v>
          </cell>
          <cell r="E2431" t="str">
            <v>000</v>
          </cell>
          <cell r="F2431" t="str">
            <v>RG032</v>
          </cell>
          <cell r="G2431" t="str">
            <v>SO</v>
          </cell>
          <cell r="H2431" t="str">
            <v>Project Sponsorship Fx Adj</v>
          </cell>
        </row>
        <row r="2432">
          <cell r="A2432" t="str">
            <v>9638-0000-0000-000-GD001-SO</v>
          </cell>
          <cell r="B2432" t="str">
            <v>9638</v>
          </cell>
          <cell r="C2432" t="str">
            <v>0000</v>
          </cell>
          <cell r="D2432" t="str">
            <v>0000</v>
          </cell>
          <cell r="E2432" t="str">
            <v>000</v>
          </cell>
          <cell r="F2432" t="str">
            <v>GD001</v>
          </cell>
          <cell r="G2432" t="str">
            <v>SO</v>
          </cell>
          <cell r="H2432" t="str">
            <v>GD Fx Adj A/c</v>
          </cell>
        </row>
        <row r="2433">
          <cell r="A2433" t="str">
            <v>9650-0000-0000-000-IG398-SO</v>
          </cell>
          <cell r="B2433" t="str">
            <v>9650</v>
          </cell>
          <cell r="C2433" t="str">
            <v>0000</v>
          </cell>
          <cell r="D2433" t="str">
            <v>0000</v>
          </cell>
          <cell r="E2433" t="str">
            <v>000</v>
          </cell>
          <cell r="F2433" t="str">
            <v>IG398</v>
          </cell>
          <cell r="G2433" t="str">
            <v>SO</v>
          </cell>
          <cell r="H2433" t="str">
            <v>Irish Aid MAPS Reserves</v>
          </cell>
        </row>
        <row r="2434">
          <cell r="A2434" t="str">
            <v>9660-0000-0000-000-IG399-SO</v>
          </cell>
          <cell r="B2434" t="str">
            <v>9660</v>
          </cell>
          <cell r="C2434" t="str">
            <v>0000</v>
          </cell>
          <cell r="D2434" t="str">
            <v>0000</v>
          </cell>
          <cell r="E2434" t="str">
            <v>000</v>
          </cell>
          <cell r="F2434" t="str">
            <v>IG399</v>
          </cell>
          <cell r="G2434" t="str">
            <v>SO</v>
          </cell>
          <cell r="H2434" t="str">
            <v>Irish Aid Emergency Reserves</v>
          </cell>
        </row>
        <row r="2435">
          <cell r="A2435" t="str">
            <v>9665-0000-0000-000-EU003-SO</v>
          </cell>
          <cell r="B2435" t="str">
            <v>9665</v>
          </cell>
          <cell r="C2435" t="str">
            <v>0000</v>
          </cell>
          <cell r="D2435" t="str">
            <v>0000</v>
          </cell>
          <cell r="E2435" t="str">
            <v>000</v>
          </cell>
          <cell r="F2435" t="str">
            <v>EU003</v>
          </cell>
          <cell r="G2435" t="str">
            <v>SO</v>
          </cell>
          <cell r="H2435" t="str">
            <v>EU Reserves</v>
          </cell>
        </row>
        <row r="2436">
          <cell r="A2436" t="str">
            <v>9675-0000-0000-000-EC027-SO</v>
          </cell>
          <cell r="B2436" t="str">
            <v>9675</v>
          </cell>
          <cell r="C2436" t="str">
            <v>0000</v>
          </cell>
          <cell r="D2436" t="str">
            <v>0000</v>
          </cell>
          <cell r="E2436" t="str">
            <v>000</v>
          </cell>
          <cell r="F2436" t="str">
            <v>EC027</v>
          </cell>
          <cell r="G2436" t="str">
            <v>SO</v>
          </cell>
          <cell r="H2436" t="str">
            <v>ECHO Reserves</v>
          </cell>
        </row>
        <row r="2437">
          <cell r="A2437" t="str">
            <v>9765-0000-0000-000-XA062-SO</v>
          </cell>
          <cell r="B2437" t="str">
            <v>9765</v>
          </cell>
          <cell r="C2437" t="str">
            <v>0000</v>
          </cell>
          <cell r="D2437" t="str">
            <v>0000</v>
          </cell>
          <cell r="E2437" t="str">
            <v>000</v>
          </cell>
          <cell r="F2437" t="str">
            <v>XA062</v>
          </cell>
          <cell r="G2437" t="str">
            <v>SO</v>
          </cell>
          <cell r="H2437" t="str">
            <v>Concern USA Reserves</v>
          </cell>
        </row>
        <row r="2438">
          <cell r="A2438" t="str">
            <v>9765-0000-0000-000-XA064-SO</v>
          </cell>
          <cell r="B2438" t="str">
            <v>9765</v>
          </cell>
          <cell r="C2438" t="str">
            <v>0000</v>
          </cell>
          <cell r="D2438" t="str">
            <v>0000</v>
          </cell>
          <cell r="E2438" t="str">
            <v>000</v>
          </cell>
          <cell r="F2438" t="str">
            <v>XA064</v>
          </cell>
          <cell r="G2438" t="str">
            <v>SO</v>
          </cell>
          <cell r="H2438" t="str">
            <v>Concern USA Reserves</v>
          </cell>
        </row>
        <row r="2439">
          <cell r="A2439" t="str">
            <v>9800-0000-0000-000-BI002-SO</v>
          </cell>
          <cell r="B2439" t="str">
            <v>9800</v>
          </cell>
          <cell r="C2439" t="str">
            <v>0000</v>
          </cell>
          <cell r="D2439" t="str">
            <v>0000</v>
          </cell>
          <cell r="E2439" t="str">
            <v>000</v>
          </cell>
          <cell r="F2439" t="str">
            <v>BI002</v>
          </cell>
          <cell r="G2439" t="str">
            <v>SO</v>
          </cell>
          <cell r="H2439" t="str">
            <v>Project Sponsorship Reserves</v>
          </cell>
        </row>
        <row r="2440">
          <cell r="A2440" t="str">
            <v>9800-0000-0000-000-RG031-SO</v>
          </cell>
          <cell r="B2440" t="str">
            <v>9800</v>
          </cell>
          <cell r="C2440" t="str">
            <v>0000</v>
          </cell>
          <cell r="D2440" t="str">
            <v>0000</v>
          </cell>
          <cell r="E2440" t="str">
            <v>000</v>
          </cell>
          <cell r="F2440" t="str">
            <v>RG031</v>
          </cell>
          <cell r="G2440" t="str">
            <v>SO</v>
          </cell>
          <cell r="H2440" t="str">
            <v>Project Sponsorship Reserves</v>
          </cell>
        </row>
        <row r="2441">
          <cell r="A2441" t="str">
            <v>9800-0000-0000-000-RG032-SO</v>
          </cell>
          <cell r="B2441" t="str">
            <v>9800</v>
          </cell>
          <cell r="C2441" t="str">
            <v>0000</v>
          </cell>
          <cell r="D2441" t="str">
            <v>0000</v>
          </cell>
          <cell r="E2441" t="str">
            <v>000</v>
          </cell>
          <cell r="F2441" t="str">
            <v>RG032</v>
          </cell>
          <cell r="G2441" t="str">
            <v>SO</v>
          </cell>
          <cell r="H2441" t="str">
            <v>Project Sponsorship Reserves</v>
          </cell>
        </row>
        <row r="2442">
          <cell r="A2442" t="str">
            <v>9840-0000-0000-000-GD001-SO</v>
          </cell>
          <cell r="B2442" t="str">
            <v>9840</v>
          </cell>
          <cell r="C2442" t="str">
            <v>0000</v>
          </cell>
          <cell r="D2442" t="str">
            <v>0000</v>
          </cell>
          <cell r="E2442" t="str">
            <v>000</v>
          </cell>
          <cell r="F2442" t="str">
            <v>GD001</v>
          </cell>
          <cell r="G2442" t="str">
            <v>SO</v>
          </cell>
          <cell r="H2442" t="str">
            <v>GD Reserves A/c</v>
          </cell>
        </row>
        <row r="2443">
          <cell r="A2443" t="str">
            <v>9999-0000-0000-000-01026-SO</v>
          </cell>
          <cell r="B2443" t="str">
            <v>9999</v>
          </cell>
          <cell r="C2443" t="str">
            <v>0000</v>
          </cell>
          <cell r="D2443" t="str">
            <v>0000</v>
          </cell>
          <cell r="E2443" t="str">
            <v>000</v>
          </cell>
          <cell r="F2443" t="str">
            <v>01026</v>
          </cell>
          <cell r="G2443" t="str">
            <v>SO</v>
          </cell>
          <cell r="H2443" t="str">
            <v>Reserve Control A/c - 01026</v>
          </cell>
        </row>
        <row r="2444">
          <cell r="A2444" t="str">
            <v>9999-0000-0000-000-01027-SO</v>
          </cell>
          <cell r="B2444" t="str">
            <v>9999</v>
          </cell>
          <cell r="C2444" t="str">
            <v>0000</v>
          </cell>
          <cell r="D2444" t="str">
            <v>0000</v>
          </cell>
          <cell r="E2444" t="str">
            <v>000</v>
          </cell>
          <cell r="F2444" t="str">
            <v>01027</v>
          </cell>
          <cell r="G2444" t="str">
            <v>SO</v>
          </cell>
          <cell r="H2444" t="str">
            <v>Reserve Control A/c - 01027</v>
          </cell>
        </row>
        <row r="2445">
          <cell r="A2445" t="str">
            <v>9999-0000-0000-000-01028-SO</v>
          </cell>
          <cell r="B2445" t="str">
            <v>9999</v>
          </cell>
          <cell r="C2445" t="str">
            <v>0000</v>
          </cell>
          <cell r="D2445" t="str">
            <v>0000</v>
          </cell>
          <cell r="E2445" t="str">
            <v>000</v>
          </cell>
          <cell r="F2445" t="str">
            <v>01028</v>
          </cell>
          <cell r="G2445" t="str">
            <v>SO</v>
          </cell>
          <cell r="H2445" t="str">
            <v>Reserve Control A/c - 01028</v>
          </cell>
        </row>
        <row r="2446">
          <cell r="A2446" t="str">
            <v>9999-0000-0000-000-01090-SO</v>
          </cell>
          <cell r="B2446" t="str">
            <v>9999</v>
          </cell>
          <cell r="C2446" t="str">
            <v>0000</v>
          </cell>
          <cell r="D2446" t="str">
            <v>0000</v>
          </cell>
          <cell r="E2446" t="str">
            <v>000</v>
          </cell>
          <cell r="F2446" t="str">
            <v>01090</v>
          </cell>
          <cell r="G2446" t="str">
            <v>SO</v>
          </cell>
          <cell r="H2446" t="str">
            <v>Reserve Control A/c - 01090</v>
          </cell>
        </row>
        <row r="2447">
          <cell r="A2447" t="str">
            <v>9999-0000-0000-000-01126-SO</v>
          </cell>
          <cell r="B2447" t="str">
            <v>9999</v>
          </cell>
          <cell r="C2447" t="str">
            <v>0000</v>
          </cell>
          <cell r="D2447" t="str">
            <v>0000</v>
          </cell>
          <cell r="E2447" t="str">
            <v>000</v>
          </cell>
          <cell r="F2447" t="str">
            <v>01126</v>
          </cell>
          <cell r="G2447" t="str">
            <v>SO</v>
          </cell>
          <cell r="H2447" t="str">
            <v>Reserve Control A/c - 01126</v>
          </cell>
        </row>
        <row r="2448">
          <cell r="A2448" t="str">
            <v>9999-0000-0000-000-01128-SO</v>
          </cell>
          <cell r="B2448" t="str">
            <v>9999</v>
          </cell>
          <cell r="C2448" t="str">
            <v>0000</v>
          </cell>
          <cell r="D2448" t="str">
            <v>0000</v>
          </cell>
          <cell r="E2448" t="str">
            <v>000</v>
          </cell>
          <cell r="F2448" t="str">
            <v>01128</v>
          </cell>
          <cell r="G2448" t="str">
            <v>SO</v>
          </cell>
          <cell r="H2448" t="str">
            <v>Reserve Control A/c - 01128</v>
          </cell>
        </row>
        <row r="2449">
          <cell r="A2449" t="str">
            <v>9999-0000-0000-000-01190-SO</v>
          </cell>
          <cell r="B2449" t="str">
            <v>9999</v>
          </cell>
          <cell r="C2449" t="str">
            <v>0000</v>
          </cell>
          <cell r="D2449" t="str">
            <v>0000</v>
          </cell>
          <cell r="E2449" t="str">
            <v>000</v>
          </cell>
          <cell r="F2449" t="str">
            <v>01190</v>
          </cell>
          <cell r="G2449" t="str">
            <v>SO</v>
          </cell>
          <cell r="H2449" t="str">
            <v>Reserve Control A/c - 01190</v>
          </cell>
        </row>
        <row r="2450">
          <cell r="A2450" t="str">
            <v>9999-0000-0000-000-01226-SO</v>
          </cell>
          <cell r="B2450" t="str">
            <v>9999</v>
          </cell>
          <cell r="C2450" t="str">
            <v>0000</v>
          </cell>
          <cell r="D2450" t="str">
            <v>0000</v>
          </cell>
          <cell r="E2450" t="str">
            <v>000</v>
          </cell>
          <cell r="F2450" t="str">
            <v>01226</v>
          </cell>
          <cell r="G2450" t="str">
            <v>SO</v>
          </cell>
          <cell r="H2450" t="str">
            <v>Reserve Control A/c - 01226</v>
          </cell>
        </row>
        <row r="2451">
          <cell r="A2451" t="str">
            <v>9999-0000-0000-000-01227-SO</v>
          </cell>
          <cell r="B2451" t="str">
            <v>9999</v>
          </cell>
          <cell r="C2451" t="str">
            <v>0000</v>
          </cell>
          <cell r="D2451" t="str">
            <v>0000</v>
          </cell>
          <cell r="E2451" t="str">
            <v>000</v>
          </cell>
          <cell r="F2451" t="str">
            <v>01227</v>
          </cell>
          <cell r="G2451" t="str">
            <v>SO</v>
          </cell>
          <cell r="H2451" t="str">
            <v>Reserve Control A/c - 01227</v>
          </cell>
        </row>
        <row r="2452">
          <cell r="A2452" t="str">
            <v>9999-0000-0000-000-01228-SO</v>
          </cell>
          <cell r="B2452" t="str">
            <v>9999</v>
          </cell>
          <cell r="C2452" t="str">
            <v>0000</v>
          </cell>
          <cell r="D2452" t="str">
            <v>0000</v>
          </cell>
          <cell r="E2452" t="str">
            <v>000</v>
          </cell>
          <cell r="F2452" t="str">
            <v>01228</v>
          </cell>
          <cell r="G2452" t="str">
            <v>SO</v>
          </cell>
          <cell r="H2452" t="str">
            <v>Reserve Control A/c - 01228</v>
          </cell>
        </row>
        <row r="2453">
          <cell r="A2453" t="str">
            <v>9999-0000-0000-000-01290-SO</v>
          </cell>
          <cell r="B2453" t="str">
            <v>9999</v>
          </cell>
          <cell r="C2453" t="str">
            <v>0000</v>
          </cell>
          <cell r="D2453" t="str">
            <v>0000</v>
          </cell>
          <cell r="E2453" t="str">
            <v>000</v>
          </cell>
          <cell r="F2453" t="str">
            <v>01290</v>
          </cell>
          <cell r="G2453" t="str">
            <v>SO</v>
          </cell>
          <cell r="H2453" t="str">
            <v>Reserve Control A/c - 01290</v>
          </cell>
        </row>
        <row r="2454">
          <cell r="A2454" t="str">
            <v>9999-0000-0000-000-01326-SO</v>
          </cell>
          <cell r="B2454" t="str">
            <v>9999</v>
          </cell>
          <cell r="C2454" t="str">
            <v>0000</v>
          </cell>
          <cell r="D2454" t="str">
            <v>0000</v>
          </cell>
          <cell r="E2454" t="str">
            <v>000</v>
          </cell>
          <cell r="F2454" t="str">
            <v>01326</v>
          </cell>
          <cell r="G2454" t="str">
            <v>SO</v>
          </cell>
          <cell r="H2454" t="str">
            <v>Reserve Control A/c - 01326</v>
          </cell>
        </row>
        <row r="2455">
          <cell r="A2455" t="str">
            <v>9999-0000-0000-000-01327-SO</v>
          </cell>
          <cell r="B2455" t="str">
            <v>9999</v>
          </cell>
          <cell r="C2455" t="str">
            <v>0000</v>
          </cell>
          <cell r="D2455" t="str">
            <v>0000</v>
          </cell>
          <cell r="E2455" t="str">
            <v>000</v>
          </cell>
          <cell r="F2455" t="str">
            <v>01327</v>
          </cell>
          <cell r="G2455" t="str">
            <v>SO</v>
          </cell>
          <cell r="H2455" t="str">
            <v>Reserve Control A/c - 01327</v>
          </cell>
        </row>
        <row r="2456">
          <cell r="A2456" t="str">
            <v>9999-0000-0000-000-01328-SO</v>
          </cell>
          <cell r="B2456" t="str">
            <v>9999</v>
          </cell>
          <cell r="C2456" t="str">
            <v>0000</v>
          </cell>
          <cell r="D2456" t="str">
            <v>0000</v>
          </cell>
          <cell r="E2456" t="str">
            <v>000</v>
          </cell>
          <cell r="F2456" t="str">
            <v>01328</v>
          </cell>
          <cell r="G2456" t="str">
            <v>SO</v>
          </cell>
          <cell r="H2456" t="str">
            <v>Reserve Control A/c - 01328</v>
          </cell>
        </row>
        <row r="2457">
          <cell r="A2457" t="str">
            <v>9999-0000-0000-000-01390-SO</v>
          </cell>
          <cell r="B2457" t="str">
            <v>9999</v>
          </cell>
          <cell r="C2457" t="str">
            <v>0000</v>
          </cell>
          <cell r="D2457" t="str">
            <v>0000</v>
          </cell>
          <cell r="E2457" t="str">
            <v>000</v>
          </cell>
          <cell r="F2457" t="str">
            <v>01390</v>
          </cell>
          <cell r="G2457" t="str">
            <v>SO</v>
          </cell>
          <cell r="H2457" t="str">
            <v>Reserve Control A/c - 01390</v>
          </cell>
        </row>
        <row r="2458">
          <cell r="A2458" t="str">
            <v>9999-0000-0000-000-02227-SO</v>
          </cell>
          <cell r="B2458" t="str">
            <v>9999</v>
          </cell>
          <cell r="C2458" t="str">
            <v>0000</v>
          </cell>
          <cell r="D2458" t="str">
            <v>0000</v>
          </cell>
          <cell r="E2458" t="str">
            <v>000</v>
          </cell>
          <cell r="F2458" t="str">
            <v>02227</v>
          </cell>
          <cell r="G2458" t="str">
            <v>SO</v>
          </cell>
          <cell r="H2458" t="str">
            <v>Reserve Control A/c - 02227</v>
          </cell>
        </row>
        <row r="2459">
          <cell r="A2459" t="str">
            <v>9999-0000-0000-000-11090-SO</v>
          </cell>
          <cell r="B2459" t="str">
            <v>9999</v>
          </cell>
          <cell r="C2459" t="str">
            <v>0000</v>
          </cell>
          <cell r="D2459" t="str">
            <v>0000</v>
          </cell>
          <cell r="E2459" t="str">
            <v>000</v>
          </cell>
          <cell r="F2459" t="str">
            <v>11090</v>
          </cell>
          <cell r="G2459" t="str">
            <v>SO</v>
          </cell>
          <cell r="H2459" t="str">
            <v>Reserve Control A/c - 11090</v>
          </cell>
        </row>
        <row r="2460">
          <cell r="A2460" t="str">
            <v>9999-0000-0000-000-21090-SO</v>
          </cell>
          <cell r="B2460" t="str">
            <v>9999</v>
          </cell>
          <cell r="C2460" t="str">
            <v>0000</v>
          </cell>
          <cell r="D2460" t="str">
            <v>0000</v>
          </cell>
          <cell r="E2460" t="str">
            <v>000</v>
          </cell>
          <cell r="F2460" t="str">
            <v>21090</v>
          </cell>
          <cell r="G2460" t="str">
            <v>SO</v>
          </cell>
          <cell r="H2460" t="str">
            <v>Reserve Control A/c - 21090</v>
          </cell>
        </row>
        <row r="2461">
          <cell r="A2461" t="str">
            <v>9999-0000-0000-000-BI002-SO</v>
          </cell>
          <cell r="B2461" t="str">
            <v>9999</v>
          </cell>
          <cell r="C2461" t="str">
            <v>0000</v>
          </cell>
          <cell r="D2461" t="str">
            <v>0000</v>
          </cell>
          <cell r="E2461" t="str">
            <v>000</v>
          </cell>
          <cell r="F2461" t="str">
            <v>BI002</v>
          </cell>
          <cell r="G2461" t="str">
            <v>SO</v>
          </cell>
          <cell r="H2461" t="str">
            <v>Reserve Control A/c - BI002</v>
          </cell>
        </row>
        <row r="2462">
          <cell r="A2462" t="str">
            <v>9999-0000-0000-000-EC027-SO</v>
          </cell>
          <cell r="B2462" t="str">
            <v>9999</v>
          </cell>
          <cell r="C2462" t="str">
            <v>0000</v>
          </cell>
          <cell r="D2462" t="str">
            <v>0000</v>
          </cell>
          <cell r="E2462" t="str">
            <v>000</v>
          </cell>
          <cell r="F2462" t="str">
            <v>EC027</v>
          </cell>
          <cell r="G2462" t="str">
            <v>SO</v>
          </cell>
          <cell r="H2462" t="str">
            <v>Reserve Control A/c - EC027</v>
          </cell>
        </row>
        <row r="2463">
          <cell r="A2463" t="str">
            <v>9999-0000-0000-000-EU003-SO</v>
          </cell>
          <cell r="B2463" t="str">
            <v>9999</v>
          </cell>
          <cell r="C2463" t="str">
            <v>0000</v>
          </cell>
          <cell r="D2463" t="str">
            <v>0000</v>
          </cell>
          <cell r="E2463" t="str">
            <v>000</v>
          </cell>
          <cell r="F2463" t="str">
            <v>EU003</v>
          </cell>
          <cell r="G2463" t="str">
            <v>SO</v>
          </cell>
          <cell r="H2463" t="str">
            <v>Reserve Control A/c - EU003</v>
          </cell>
        </row>
        <row r="2464">
          <cell r="A2464" t="str">
            <v>9999-0000-0000-000-GD001-SO</v>
          </cell>
          <cell r="B2464" t="str">
            <v>9999</v>
          </cell>
          <cell r="C2464" t="str">
            <v>0000</v>
          </cell>
          <cell r="D2464" t="str">
            <v>0000</v>
          </cell>
          <cell r="E2464" t="str">
            <v>000</v>
          </cell>
          <cell r="F2464" t="str">
            <v>GD001</v>
          </cell>
          <cell r="G2464" t="str">
            <v>SO</v>
          </cell>
          <cell r="H2464" t="str">
            <v>Reserve Control A/c - GD001</v>
          </cell>
        </row>
        <row r="2465">
          <cell r="A2465" t="str">
            <v>9999-0000-0000-000-IG398-SO</v>
          </cell>
          <cell r="B2465" t="str">
            <v>9999</v>
          </cell>
          <cell r="C2465" t="str">
            <v>0000</v>
          </cell>
          <cell r="D2465" t="str">
            <v>0000</v>
          </cell>
          <cell r="E2465" t="str">
            <v>000</v>
          </cell>
          <cell r="F2465" t="str">
            <v>IG398</v>
          </cell>
          <cell r="G2465" t="str">
            <v>SO</v>
          </cell>
          <cell r="H2465" t="str">
            <v>Reserve Control A/c - IG398</v>
          </cell>
        </row>
        <row r="2466">
          <cell r="A2466" t="str">
            <v>9999-0000-0000-000-IG399-SO</v>
          </cell>
          <cell r="B2466" t="str">
            <v>9999</v>
          </cell>
          <cell r="C2466" t="str">
            <v>0000</v>
          </cell>
          <cell r="D2466" t="str">
            <v>0000</v>
          </cell>
          <cell r="E2466" t="str">
            <v>000</v>
          </cell>
          <cell r="F2466" t="str">
            <v>IG399</v>
          </cell>
          <cell r="G2466" t="str">
            <v>SO</v>
          </cell>
          <cell r="H2466" t="str">
            <v>Reserve Control A/c - IG399</v>
          </cell>
        </row>
        <row r="2467">
          <cell r="A2467" t="str">
            <v>9999-0000-0000-000-RG031-SO</v>
          </cell>
          <cell r="B2467" t="str">
            <v>9999</v>
          </cell>
          <cell r="C2467" t="str">
            <v>0000</v>
          </cell>
          <cell r="D2467" t="str">
            <v>0000</v>
          </cell>
          <cell r="E2467" t="str">
            <v>000</v>
          </cell>
          <cell r="F2467" t="str">
            <v>RG031</v>
          </cell>
          <cell r="G2467" t="str">
            <v>SO</v>
          </cell>
          <cell r="H2467" t="str">
            <v>Reserve Control A/c - RG031</v>
          </cell>
        </row>
        <row r="2468">
          <cell r="A2468" t="str">
            <v>9999-0000-0000-000-RG032-SO</v>
          </cell>
          <cell r="B2468" t="str">
            <v>9999</v>
          </cell>
          <cell r="C2468" t="str">
            <v>0000</v>
          </cell>
          <cell r="D2468" t="str">
            <v>0000</v>
          </cell>
          <cell r="E2468" t="str">
            <v>000</v>
          </cell>
          <cell r="F2468" t="str">
            <v>RG032</v>
          </cell>
          <cell r="G2468" t="str">
            <v>SO</v>
          </cell>
          <cell r="H2468" t="str">
            <v>Reserve Control A/c - RG032</v>
          </cell>
        </row>
        <row r="2469">
          <cell r="A2469" t="str">
            <v>9999-0000-0000-000-XA062-SO</v>
          </cell>
          <cell r="B2469" t="str">
            <v>9999</v>
          </cell>
          <cell r="C2469" t="str">
            <v>0000</v>
          </cell>
          <cell r="D2469" t="str">
            <v>0000</v>
          </cell>
          <cell r="E2469" t="str">
            <v>000</v>
          </cell>
          <cell r="F2469" t="str">
            <v>XA062</v>
          </cell>
          <cell r="G2469" t="str">
            <v>SO</v>
          </cell>
          <cell r="H2469" t="str">
            <v>Reserve Control A/c - XA062</v>
          </cell>
        </row>
        <row r="2470">
          <cell r="A2470" t="str">
            <v>9999-0000-0000-000-XA064-SO</v>
          </cell>
          <cell r="B2470" t="str">
            <v>9999</v>
          </cell>
          <cell r="C2470" t="str">
            <v>0000</v>
          </cell>
          <cell r="D2470" t="str">
            <v>0000</v>
          </cell>
          <cell r="E2470" t="str">
            <v>000</v>
          </cell>
          <cell r="F2470" t="str">
            <v>XA064</v>
          </cell>
          <cell r="G2470" t="str">
            <v>SO</v>
          </cell>
          <cell r="H2470" t="str">
            <v>Reserve Control A/c - XA064</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sheetName val="Details"/>
      <sheetName val="CCs"/>
      <sheetName val="Allocation"/>
      <sheetName val="PrevBR"/>
      <sheetName val="YTD"/>
      <sheetName val="Nom_comp"/>
      <sheetName val="Job_comp"/>
      <sheetName val="Mth_anly"/>
      <sheetName val="Budget Load - CHECK"/>
      <sheetName val="Opl"/>
      <sheetName val="Programme"/>
      <sheetName val="Support"/>
      <sheetName val="Partner"/>
      <sheetName val="IT"/>
      <sheetName val="Ref"/>
      <sheetName val="COA CHECK"/>
      <sheetName val="COA"/>
      <sheetName val="Sheet1"/>
      <sheetName val="Incomes"/>
      <sheetName val="Sheet3"/>
      <sheetName val="Sheet4"/>
    </sheetNames>
    <sheetDataSet>
      <sheetData sheetId="0">
        <row r="4">
          <cell r="B4">
            <v>0</v>
          </cell>
        </row>
      </sheetData>
      <sheetData sheetId="1"/>
      <sheetData sheetId="2"/>
      <sheetData sheetId="3"/>
      <sheetData sheetId="4"/>
      <sheetData sheetId="5"/>
      <sheetData sheetId="6"/>
      <sheetData sheetId="7"/>
      <sheetData sheetId="8"/>
      <sheetData sheetId="9"/>
      <sheetData sheetId="10"/>
      <sheetData sheetId="11">
        <row r="4">
          <cell r="B4" t="str">
            <v>Budget by Cost Centre</v>
          </cell>
        </row>
      </sheetData>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E8"/>
  <sheetViews>
    <sheetView topLeftCell="A2" workbookViewId="0">
      <selection activeCell="C6" sqref="C6"/>
    </sheetView>
  </sheetViews>
  <sheetFormatPr defaultRowHeight="14.25" x14ac:dyDescent="0.45"/>
  <cols>
    <col min="3" max="5" width="9.53125" customWidth="1"/>
  </cols>
  <sheetData>
    <row r="1" spans="2:5" ht="14.65" thickBot="1" x14ac:dyDescent="0.5"/>
    <row r="2" spans="2:5" ht="14.65" thickBot="1" x14ac:dyDescent="0.5">
      <c r="B2" s="729" t="s">
        <v>119</v>
      </c>
      <c r="C2" s="730"/>
      <c r="D2" s="730"/>
      <c r="E2" s="731"/>
    </row>
    <row r="3" spans="2:5" ht="6.75" customHeight="1" x14ac:dyDescent="0.45">
      <c r="B3" s="17"/>
      <c r="C3" s="18"/>
      <c r="D3" s="18"/>
      <c r="E3" s="19"/>
    </row>
    <row r="4" spans="2:5" x14ac:dyDescent="0.45">
      <c r="B4" s="17"/>
      <c r="C4" s="16" t="s">
        <v>54</v>
      </c>
      <c r="D4" s="16" t="s">
        <v>88</v>
      </c>
      <c r="E4" s="20" t="s">
        <v>89</v>
      </c>
    </row>
    <row r="5" spans="2:5" x14ac:dyDescent="0.45">
      <c r="B5" s="21" t="s">
        <v>54</v>
      </c>
      <c r="C5" s="32">
        <v>1</v>
      </c>
      <c r="D5" s="32">
        <v>1.1499999999999999</v>
      </c>
      <c r="E5" s="33">
        <f>E6*D5</f>
        <v>74.75</v>
      </c>
    </row>
    <row r="6" spans="2:5" x14ac:dyDescent="0.45">
      <c r="B6" s="21" t="s">
        <v>88</v>
      </c>
      <c r="C6" s="38">
        <f>C5/D5</f>
        <v>0.86956521739130443</v>
      </c>
      <c r="D6" s="32">
        <v>1</v>
      </c>
      <c r="E6" s="36">
        <v>65</v>
      </c>
    </row>
    <row r="7" spans="2:5" x14ac:dyDescent="0.45">
      <c r="B7" s="37" t="s">
        <v>118</v>
      </c>
      <c r="C7" s="40">
        <f>C5/0.89</f>
        <v>1.1235955056179776</v>
      </c>
      <c r="D7" s="40">
        <f>C7*D5</f>
        <v>1.2921348314606742</v>
      </c>
      <c r="E7" s="41">
        <f>C7/C8</f>
        <v>83.988764044943821</v>
      </c>
    </row>
    <row r="8" spans="2:5" ht="14.65" thickBot="1" x14ac:dyDescent="0.5">
      <c r="B8" s="22" t="s">
        <v>89</v>
      </c>
      <c r="C8" s="39">
        <f>C5/E5</f>
        <v>1.3377926421404682E-2</v>
      </c>
      <c r="D8" s="39">
        <f>D6/E6</f>
        <v>1.5384615384615385E-2</v>
      </c>
      <c r="E8" s="34">
        <v>1</v>
      </c>
    </row>
  </sheetData>
  <mergeCells count="1">
    <mergeCell ref="B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59999389629810485"/>
  </sheetPr>
  <dimension ref="B1:P96"/>
  <sheetViews>
    <sheetView zoomScale="70" zoomScaleNormal="70" workbookViewId="0">
      <pane ySplit="6" topLeftCell="A7" activePane="bottomLeft" state="frozen"/>
      <selection pane="bottomLeft" activeCell="L6" sqref="L6"/>
    </sheetView>
  </sheetViews>
  <sheetFormatPr defaultRowHeight="14.25" outlineLevelCol="1" x14ac:dyDescent="0.45"/>
  <cols>
    <col min="1" max="1" width="2.6640625" customWidth="1"/>
    <col min="2" max="2" width="5.53125" style="1" hidden="1" customWidth="1" outlineLevel="1"/>
    <col min="3" max="3" width="10.33203125" style="1" hidden="1" customWidth="1" outlineLevel="1"/>
    <col min="4" max="4" width="37.53125" customWidth="1" collapsed="1"/>
    <col min="5" max="5" width="9" customWidth="1"/>
    <col min="6" max="6" width="11" customWidth="1"/>
    <col min="7" max="8" width="8" customWidth="1"/>
    <col min="9" max="9" width="11.46484375" customWidth="1"/>
    <col min="10" max="12" width="11.46484375" style="30" customWidth="1"/>
    <col min="13" max="13" width="12.86328125" style="30" customWidth="1"/>
    <col min="14" max="16" width="11.46484375" style="30" customWidth="1"/>
  </cols>
  <sheetData>
    <row r="1" spans="2:16" x14ac:dyDescent="0.45">
      <c r="J1"/>
      <c r="K1"/>
      <c r="L1"/>
      <c r="M1"/>
      <c r="N1"/>
      <c r="O1"/>
      <c r="P1"/>
    </row>
    <row r="2" spans="2:16" x14ac:dyDescent="0.45">
      <c r="D2" s="23" t="s">
        <v>96</v>
      </c>
      <c r="J2"/>
      <c r="K2"/>
      <c r="L2"/>
      <c r="M2"/>
      <c r="N2"/>
      <c r="O2"/>
      <c r="P2"/>
    </row>
    <row r="3" spans="2:16" x14ac:dyDescent="0.45">
      <c r="D3" s="23" t="s">
        <v>90</v>
      </c>
      <c r="J3"/>
      <c r="K3" s="24" t="s">
        <v>95</v>
      </c>
      <c r="L3"/>
      <c r="M3"/>
      <c r="N3"/>
      <c r="O3"/>
      <c r="P3"/>
    </row>
    <row r="4" spans="2:16" x14ac:dyDescent="0.45">
      <c r="D4" s="23" t="s">
        <v>91</v>
      </c>
      <c r="J4"/>
      <c r="K4"/>
      <c r="L4"/>
      <c r="M4"/>
      <c r="N4"/>
      <c r="O4"/>
      <c r="P4"/>
    </row>
    <row r="5" spans="2:16" x14ac:dyDescent="0.45">
      <c r="J5"/>
      <c r="K5"/>
      <c r="L5"/>
      <c r="M5"/>
      <c r="N5"/>
      <c r="O5"/>
      <c r="P5"/>
    </row>
    <row r="6" spans="2:16" s="7" customFormat="1" ht="41.25" customHeight="1" x14ac:dyDescent="0.45">
      <c r="C6" s="7" t="s">
        <v>57</v>
      </c>
      <c r="D6" s="7" t="s">
        <v>56</v>
      </c>
      <c r="E6" s="7" t="s">
        <v>55</v>
      </c>
      <c r="F6" s="7" t="s">
        <v>87</v>
      </c>
      <c r="G6" s="7" t="s">
        <v>83</v>
      </c>
      <c r="H6" s="7" t="s">
        <v>113</v>
      </c>
      <c r="I6" s="7" t="s">
        <v>84</v>
      </c>
      <c r="J6" s="7" t="s">
        <v>114</v>
      </c>
      <c r="K6" s="7" t="s">
        <v>120</v>
      </c>
      <c r="L6" s="7" t="s">
        <v>85</v>
      </c>
      <c r="M6" s="7" t="s">
        <v>86</v>
      </c>
      <c r="N6" s="7" t="s">
        <v>92</v>
      </c>
      <c r="O6" s="7" t="s">
        <v>93</v>
      </c>
      <c r="P6" s="7" t="s">
        <v>94</v>
      </c>
    </row>
    <row r="7" spans="2:16" x14ac:dyDescent="0.45">
      <c r="C7" s="8"/>
      <c r="D7" s="6" t="s">
        <v>53</v>
      </c>
      <c r="E7" s="6"/>
      <c r="F7" s="6"/>
      <c r="G7" s="6"/>
      <c r="H7" s="6"/>
      <c r="I7" s="6"/>
      <c r="J7" s="27"/>
      <c r="K7" s="27">
        <f>SUBTOTAL(9,K8:K43)</f>
        <v>180</v>
      </c>
      <c r="L7" s="27">
        <f>SUBTOTAL(9,L8:L43)</f>
        <v>206.99999999999997</v>
      </c>
      <c r="M7" s="27">
        <f>SUBTOTAL(9,M8:M43)</f>
        <v>13455</v>
      </c>
      <c r="N7" s="27"/>
      <c r="O7" s="27"/>
      <c r="P7" s="27"/>
    </row>
    <row r="8" spans="2:16" x14ac:dyDescent="0.45">
      <c r="C8" s="9"/>
      <c r="D8" s="5" t="s">
        <v>52</v>
      </c>
      <c r="E8" s="4"/>
      <c r="F8" s="4"/>
      <c r="G8" s="4"/>
      <c r="H8" s="4"/>
      <c r="I8" s="4"/>
      <c r="J8" s="28"/>
      <c r="K8" s="28">
        <f>SUBTOTAL(9,K9:K20)</f>
        <v>180</v>
      </c>
      <c r="L8" s="28">
        <f>SUBTOTAL(9,L9:L20)</f>
        <v>206.99999999999997</v>
      </c>
      <c r="M8" s="28">
        <f>SUBTOTAL(9,M9:M20)</f>
        <v>13455</v>
      </c>
      <c r="N8" s="28"/>
      <c r="O8" s="28"/>
      <c r="P8" s="28"/>
    </row>
    <row r="9" spans="2:16" x14ac:dyDescent="0.45">
      <c r="C9" s="10"/>
      <c r="D9" s="3" t="s">
        <v>51</v>
      </c>
      <c r="E9" s="2"/>
      <c r="F9" s="2"/>
      <c r="G9" s="2"/>
      <c r="H9" s="2"/>
      <c r="I9" s="2"/>
      <c r="J9" s="29"/>
      <c r="K9" s="29">
        <f>SUBTOTAL(9,K10:K14)</f>
        <v>180</v>
      </c>
      <c r="L9" s="29">
        <f>SUBTOTAL(9,L10:L14)</f>
        <v>206.99999999999997</v>
      </c>
      <c r="M9" s="29">
        <f>SUBTOTAL(9,M10:M14)</f>
        <v>13455</v>
      </c>
      <c r="N9" s="29"/>
      <c r="O9" s="29"/>
      <c r="P9" s="29"/>
    </row>
    <row r="10" spans="2:16" x14ac:dyDescent="0.45">
      <c r="B10" s="1" t="s">
        <v>46</v>
      </c>
      <c r="C10" s="1" t="s">
        <v>43</v>
      </c>
      <c r="D10" t="s">
        <v>50</v>
      </c>
      <c r="E10" s="35">
        <v>0.15</v>
      </c>
      <c r="F10" t="s">
        <v>21</v>
      </c>
      <c r="G10">
        <v>100</v>
      </c>
      <c r="H10">
        <v>12</v>
      </c>
      <c r="I10" t="s">
        <v>54</v>
      </c>
      <c r="J10" s="30">
        <f>E10*G10*H10</f>
        <v>180</v>
      </c>
      <c r="K10" s="30">
        <f>IF(I10=Parameters!$C$4,J10*Parameters!$C$5,IF(I10=Parameters!$D$4,J10*Parameters!$C$6,IF(I10=Parameters!$E$4,J10*Parameters!$C$8,"")))</f>
        <v>180</v>
      </c>
      <c r="L10" s="30">
        <f>IF(I10=Parameters!$C$4,'Budget CWW'!J10*Parameters!$D$5,IF(I10=Parameters!$D$4,'Budget CWW'!J10,IF(I10=Parameters!$E$4,'Budget CWW'!J10/Parameters!$E$6,"")))</f>
        <v>206.99999999999997</v>
      </c>
      <c r="M10" s="30">
        <f>IF(I10=Parameters!$C$4,'Budget CWW'!J10*Parameters!$E$5,IF(I10=Parameters!$D$4,'Budget CWW'!J10*Parameters!$E$6,IF(I10=Parameters!$E$4,'Budget CWW'!J10,"")))</f>
        <v>13455</v>
      </c>
    </row>
    <row r="11" spans="2:16" x14ac:dyDescent="0.45">
      <c r="B11" s="1" t="s">
        <v>46</v>
      </c>
      <c r="C11" s="1" t="s">
        <v>43</v>
      </c>
      <c r="D11" t="s">
        <v>49</v>
      </c>
      <c r="F11" t="s">
        <v>21</v>
      </c>
      <c r="I11" t="s">
        <v>89</v>
      </c>
      <c r="J11" s="30">
        <f>E11*G11*H11</f>
        <v>0</v>
      </c>
      <c r="K11" s="30">
        <f>IF(I11=Parameters!$C$4,J11*Parameters!$C$5,IF(I11=Parameters!$D$4,J11*Parameters!$C$6,IF(I11=Parameters!$E$4,J11*Parameters!$C$8,"")))</f>
        <v>0</v>
      </c>
      <c r="L11" s="30">
        <f>IF(I11=Parameters!$C$4,'Budget CWW'!J11*Parameters!$D$5,IF(I11=Parameters!$D$4,'Budget CWW'!J11,IF(I11=Parameters!$E$4,'Budget CWW'!J11/Parameters!$E$6,"")))</f>
        <v>0</v>
      </c>
      <c r="M11" s="30">
        <f>IF(I11=Parameters!$C$4,'Budget CWW'!J11*Parameters!$E$5,IF(I11=Parameters!$D$4,'Budget CWW'!J11*Parameters!$E$6,IF(I11=Parameters!$E$4,'Budget CWW'!J11,"")))</f>
        <v>0</v>
      </c>
    </row>
    <row r="12" spans="2:16" x14ac:dyDescent="0.45">
      <c r="B12" s="1" t="s">
        <v>46</v>
      </c>
      <c r="C12" s="1" t="s">
        <v>43</v>
      </c>
      <c r="D12" t="s">
        <v>48</v>
      </c>
      <c r="F12" t="s">
        <v>21</v>
      </c>
      <c r="I12" t="s">
        <v>88</v>
      </c>
      <c r="J12" s="30">
        <f>E12*G12*H12</f>
        <v>0</v>
      </c>
      <c r="K12" s="30">
        <f>IF(I12=Parameters!$C$4,J12*Parameters!$C$5,IF(I12=Parameters!$D$4,J12*Parameters!$C$6,IF(I12=Parameters!$E$4,J12*Parameters!$C$8,"")))</f>
        <v>0</v>
      </c>
      <c r="L12" s="30">
        <f>IF(I12=Parameters!$C$4,'Budget CWW'!J12*Parameters!$D$5,IF(I12=Parameters!$D$4,'Budget CWW'!J12,IF(I12=Parameters!$E$4,'Budget CWW'!J12/Parameters!$E$6,"")))</f>
        <v>0</v>
      </c>
      <c r="M12" s="30">
        <f>IF(I12=Parameters!$C$4,'Budget CWW'!J12*Parameters!$E$5,IF(I12=Parameters!$D$4,'Budget CWW'!J12*Parameters!$E$6,IF(I12=Parameters!$E$4,'Budget CWW'!J12,"")))</f>
        <v>0</v>
      </c>
    </row>
    <row r="13" spans="2:16" x14ac:dyDescent="0.45">
      <c r="B13" s="1" t="s">
        <v>46</v>
      </c>
      <c r="C13" s="1" t="s">
        <v>43</v>
      </c>
      <c r="D13" t="s">
        <v>47</v>
      </c>
      <c r="F13" t="s">
        <v>21</v>
      </c>
      <c r="I13" t="s">
        <v>54</v>
      </c>
      <c r="J13" s="30">
        <f>E13*G13*H13</f>
        <v>0</v>
      </c>
      <c r="K13" s="30">
        <f>IF(I13=Parameters!$C$4,J13*Parameters!$C$5,IF(I13=Parameters!$D$4,J13*Parameters!$C$6,IF(I13=Parameters!$E$4,J13*Parameters!$C$8,"")))</f>
        <v>0</v>
      </c>
      <c r="L13" s="30">
        <f>IF(I13=Parameters!$C$4,'Budget CWW'!J13*Parameters!$D$5,IF(I13=Parameters!$D$4,'Budget CWW'!J13,IF(I13=Parameters!$E$4,'Budget CWW'!J13/Parameters!$E$6,"")))</f>
        <v>0</v>
      </c>
      <c r="M13" s="30">
        <f>IF(I13=Parameters!$C$4,'Budget CWW'!J13*Parameters!$E$5,IF(I13=Parameters!$D$4,'Budget CWW'!J13*Parameters!$E$6,IF(I13=Parameters!$E$4,'Budget CWW'!J13,"")))</f>
        <v>0</v>
      </c>
    </row>
    <row r="14" spans="2:16" x14ac:dyDescent="0.45">
      <c r="B14" s="1" t="s">
        <v>46</v>
      </c>
      <c r="C14" s="1" t="s">
        <v>43</v>
      </c>
      <c r="D14" t="s">
        <v>45</v>
      </c>
      <c r="F14" t="s">
        <v>21</v>
      </c>
      <c r="I14" t="s">
        <v>54</v>
      </c>
      <c r="J14" s="30">
        <f>E14*G14*H14</f>
        <v>0</v>
      </c>
      <c r="K14" s="30">
        <f>IF(I14=Parameters!$C$4,J14*Parameters!$C$5,IF(I14=Parameters!$D$4,J14*Parameters!$C$6,IF(I14=Parameters!$E$4,J14*Parameters!$C$8,"")))</f>
        <v>0</v>
      </c>
      <c r="L14" s="30">
        <f>IF(I14=Parameters!$C$4,'Budget CWW'!J14*Parameters!$D$5,IF(I14=Parameters!$D$4,'Budget CWW'!J14,IF(I14=Parameters!$E$4,'Budget CWW'!J14/Parameters!$E$6,"")))</f>
        <v>0</v>
      </c>
      <c r="M14" s="30">
        <f>IF(I14=Parameters!$C$4,'Budget CWW'!J14*Parameters!$E$5,IF(I14=Parameters!$D$4,'Budget CWW'!J14*Parameters!$E$6,IF(I14=Parameters!$E$4,'Budget CWW'!J14,"")))</f>
        <v>0</v>
      </c>
    </row>
    <row r="15" spans="2:16" x14ac:dyDescent="0.45">
      <c r="D15" t="s">
        <v>38</v>
      </c>
    </row>
    <row r="16" spans="2:16" x14ac:dyDescent="0.45">
      <c r="D16" t="s">
        <v>115</v>
      </c>
    </row>
    <row r="17" spans="2:16" x14ac:dyDescent="0.45">
      <c r="C17" s="10"/>
      <c r="D17" s="3" t="s">
        <v>44</v>
      </c>
      <c r="E17" s="2"/>
      <c r="F17" s="2"/>
      <c r="G17" s="2"/>
      <c r="H17" s="2"/>
      <c r="I17" s="2"/>
      <c r="J17" s="29"/>
      <c r="K17" s="29">
        <f>SUBTOTAL(9,K18:K20)</f>
        <v>0</v>
      </c>
      <c r="L17" s="29"/>
      <c r="M17" s="29"/>
      <c r="N17" s="29"/>
      <c r="O17" s="29"/>
      <c r="P17" s="29"/>
    </row>
    <row r="18" spans="2:16" x14ac:dyDescent="0.45">
      <c r="B18" s="1" t="s">
        <v>40</v>
      </c>
      <c r="C18" s="1" t="s">
        <v>43</v>
      </c>
      <c r="D18" t="s">
        <v>42</v>
      </c>
      <c r="F18" t="s">
        <v>21</v>
      </c>
      <c r="I18" t="s">
        <v>54</v>
      </c>
      <c r="J18" s="30">
        <f>E18*G18*H18</f>
        <v>0</v>
      </c>
      <c r="K18" s="30">
        <f>IF(I18=Parameters!$C$4,J18*Parameters!$C$5,IF(I18=Parameters!$D$4,J18*Parameters!$C$6,IF(I18=Parameters!$E$4,J18*Parameters!$C$8,"")))</f>
        <v>0</v>
      </c>
      <c r="L18" s="30">
        <f>IF(I18=Parameters!$C$4,'Budget CWW'!J18*Parameters!$D$5,IF(I18=Parameters!$D$4,'Budget CWW'!J18,IF(I18=Parameters!$E$4,'Budget CWW'!J18/Parameters!$E$6,"")))</f>
        <v>0</v>
      </c>
      <c r="M18" s="30">
        <f>IF(I18=Parameters!$C$4,'Budget CWW'!J18*Parameters!$E$5,IF(I18=Parameters!$D$4,'Budget CWW'!J18*Parameters!$E$6,IF(I18=Parameters!$E$4,'Budget CWW'!J18,"")))</f>
        <v>0</v>
      </c>
    </row>
    <row r="19" spans="2:16" x14ac:dyDescent="0.45">
      <c r="B19" s="1" t="s">
        <v>40</v>
      </c>
      <c r="C19" s="1" t="s">
        <v>41</v>
      </c>
      <c r="D19" t="s">
        <v>38</v>
      </c>
      <c r="F19" t="s">
        <v>37</v>
      </c>
      <c r="I19" t="s">
        <v>54</v>
      </c>
      <c r="J19" s="30">
        <f>E19*G19*H19</f>
        <v>0</v>
      </c>
      <c r="K19" s="30">
        <f>IF(I19=Parameters!$C$4,J19*Parameters!$C$5,IF(I19=Parameters!$D$4,J19*Parameters!$C$6,IF(I19=Parameters!$E$4,J19*Parameters!$C$8,"")))</f>
        <v>0</v>
      </c>
      <c r="L19" s="30">
        <f>IF(I19=Parameters!$C$4,'Budget CWW'!J19*Parameters!$D$5,IF(I19=Parameters!$D$4,'Budget CWW'!J19,IF(I19=Parameters!$E$4,'Budget CWW'!J19/Parameters!$E$6,"")))</f>
        <v>0</v>
      </c>
      <c r="M19" s="30">
        <f>IF(I19=Parameters!$C$4,'Budget CWW'!J19*Parameters!$E$5,IF(I19=Parameters!$D$4,'Budget CWW'!J19*Parameters!$E$6,IF(I19=Parameters!$E$4,'Budget CWW'!J19,"")))</f>
        <v>0</v>
      </c>
    </row>
    <row r="20" spans="2:16" x14ac:dyDescent="0.45">
      <c r="B20" s="1" t="s">
        <v>40</v>
      </c>
      <c r="C20" s="1" t="s">
        <v>39</v>
      </c>
      <c r="D20" t="s">
        <v>115</v>
      </c>
      <c r="F20" t="s">
        <v>37</v>
      </c>
      <c r="I20" t="s">
        <v>54</v>
      </c>
      <c r="J20" s="30">
        <f>E20*G20*H20</f>
        <v>0</v>
      </c>
      <c r="K20" s="30">
        <f>IF(I20=Parameters!$C$4,J20*Parameters!$C$5,IF(I20=Parameters!$D$4,J20*Parameters!$C$6,IF(I20=Parameters!$E$4,J20*Parameters!$C$8,"")))</f>
        <v>0</v>
      </c>
      <c r="L20" s="30">
        <f>IF(I20=Parameters!$C$4,'Budget CWW'!J20*Parameters!$D$5,IF(I20=Parameters!$D$4,'Budget CWW'!J20,IF(I20=Parameters!$E$4,'Budget CWW'!J20/Parameters!$E$6,"")))</f>
        <v>0</v>
      </c>
      <c r="M20" s="30">
        <f>IF(I20=Parameters!$C$4,'Budget CWW'!J20*Parameters!$E$5,IF(I20=Parameters!$D$4,'Budget CWW'!J20*Parameters!$E$6,IF(I20=Parameters!$E$4,'Budget CWW'!J20,"")))</f>
        <v>0</v>
      </c>
    </row>
    <row r="21" spans="2:16" x14ac:dyDescent="0.45">
      <c r="C21" s="9"/>
      <c r="D21" s="5" t="s">
        <v>36</v>
      </c>
      <c r="E21" s="4"/>
      <c r="F21" s="4"/>
      <c r="G21" s="4"/>
      <c r="H21" s="4"/>
      <c r="I21" s="4"/>
      <c r="J21" s="28"/>
      <c r="K21" s="28">
        <f>SUBTOTAL(9,K22:K43)</f>
        <v>0</v>
      </c>
      <c r="L21" s="28"/>
      <c r="M21" s="28"/>
      <c r="N21" s="28"/>
      <c r="O21" s="28"/>
      <c r="P21" s="28"/>
    </row>
    <row r="22" spans="2:16" x14ac:dyDescent="0.45">
      <c r="C22" s="10"/>
      <c r="D22" s="3" t="s">
        <v>35</v>
      </c>
      <c r="E22" s="2"/>
      <c r="F22" s="2"/>
      <c r="G22" s="2"/>
      <c r="H22" s="2"/>
      <c r="I22" s="2"/>
      <c r="J22" s="29"/>
      <c r="K22" s="29">
        <f>SUBTOTAL(9,K23:K39)</f>
        <v>0</v>
      </c>
      <c r="L22" s="29"/>
      <c r="M22" s="29"/>
      <c r="N22" s="29"/>
      <c r="O22" s="29"/>
      <c r="P22" s="29"/>
    </row>
    <row r="23" spans="2:16" x14ac:dyDescent="0.45">
      <c r="B23" s="1" t="s">
        <v>46</v>
      </c>
      <c r="C23" s="1" t="s">
        <v>22</v>
      </c>
      <c r="D23" t="s">
        <v>66</v>
      </c>
      <c r="F23" t="s">
        <v>21</v>
      </c>
      <c r="I23" t="s">
        <v>89</v>
      </c>
      <c r="J23" s="30">
        <f t="shared" ref="J23:J39" si="0">E23*G23*H23</f>
        <v>0</v>
      </c>
      <c r="K23" s="30">
        <f>IF(I23=Parameters!$C$4,J23*Parameters!$C$5,IF(I23=Parameters!$D$4,J23*Parameters!$C$6,IF(I23=Parameters!$E$4,J23*Parameters!$C$8,"")))</f>
        <v>0</v>
      </c>
      <c r="L23" s="30">
        <f>IF(I23=Parameters!$C$4,'Budget CWW'!J23*Parameters!$D$5,IF(I23=Parameters!$D$4,'Budget CWW'!J23,IF(I23=Parameters!$E$4,'Budget CWW'!J23/Parameters!$E$6,"")))</f>
        <v>0</v>
      </c>
      <c r="M23" s="30">
        <f>IF(I23=Parameters!$C$4,'Budget CWW'!J23*Parameters!$E$5,IF(I23=Parameters!$D$4,'Budget CWW'!J23*Parameters!$E$6,IF(I23=Parameters!$E$4,'Budget CWW'!J23,"")))</f>
        <v>0</v>
      </c>
    </row>
    <row r="24" spans="2:16" x14ac:dyDescent="0.45">
      <c r="B24" s="1" t="s">
        <v>46</v>
      </c>
      <c r="C24" s="1" t="s">
        <v>22</v>
      </c>
      <c r="D24" t="s">
        <v>67</v>
      </c>
      <c r="F24" t="s">
        <v>21</v>
      </c>
      <c r="I24" t="s">
        <v>89</v>
      </c>
      <c r="J24" s="30">
        <f t="shared" si="0"/>
        <v>0</v>
      </c>
      <c r="K24" s="30">
        <f>IF(I24=Parameters!$C$4,J24*Parameters!$C$5,IF(I24=Parameters!$D$4,J24*Parameters!$C$6,IF(I24=Parameters!$E$4,J24*Parameters!$C$8,"")))</f>
        <v>0</v>
      </c>
      <c r="L24" s="30">
        <f>IF(I24=Parameters!$C$4,'Budget CWW'!J24*Parameters!$D$5,IF(I24=Parameters!$D$4,'Budget CWW'!J24,IF(I24=Parameters!$E$4,'Budget CWW'!J24/Parameters!$E$6,"")))</f>
        <v>0</v>
      </c>
      <c r="M24" s="30">
        <f>IF(I24=Parameters!$C$4,'Budget CWW'!J24*Parameters!$E$5,IF(I24=Parameters!$D$4,'Budget CWW'!J24*Parameters!$E$6,IF(I24=Parameters!$E$4,'Budget CWW'!J24,"")))</f>
        <v>0</v>
      </c>
    </row>
    <row r="25" spans="2:16" x14ac:dyDescent="0.45">
      <c r="B25" s="1" t="s">
        <v>46</v>
      </c>
      <c r="C25" s="1" t="s">
        <v>22</v>
      </c>
      <c r="D25" t="s">
        <v>34</v>
      </c>
      <c r="F25" t="s">
        <v>21</v>
      </c>
      <c r="I25" t="s">
        <v>89</v>
      </c>
      <c r="J25" s="30">
        <f t="shared" si="0"/>
        <v>0</v>
      </c>
      <c r="K25" s="30">
        <f>IF(I25=Parameters!$C$4,J25*Parameters!$C$5,IF(I25=Parameters!$D$4,J25*Parameters!$C$6,IF(I25=Parameters!$E$4,J25*Parameters!$C$8,"")))</f>
        <v>0</v>
      </c>
      <c r="L25" s="30">
        <f>IF(I25=Parameters!$C$4,'Budget CWW'!J25*Parameters!$D$5,IF(I25=Parameters!$D$4,'Budget CWW'!J25,IF(I25=Parameters!$E$4,'Budget CWW'!J25/Parameters!$E$6,"")))</f>
        <v>0</v>
      </c>
      <c r="M25" s="30">
        <f>IF(I25=Parameters!$C$4,'Budget CWW'!J25*Parameters!$E$5,IF(I25=Parameters!$D$4,'Budget CWW'!J25*Parameters!$E$6,IF(I25=Parameters!$E$4,'Budget CWW'!J25,"")))</f>
        <v>0</v>
      </c>
    </row>
    <row r="26" spans="2:16" x14ac:dyDescent="0.45">
      <c r="B26" s="1" t="s">
        <v>46</v>
      </c>
      <c r="C26" s="1" t="s">
        <v>22</v>
      </c>
      <c r="D26" t="s">
        <v>58</v>
      </c>
      <c r="F26" t="s">
        <v>21</v>
      </c>
      <c r="I26" t="s">
        <v>89</v>
      </c>
      <c r="J26" s="30">
        <f t="shared" si="0"/>
        <v>0</v>
      </c>
      <c r="K26" s="30">
        <f>IF(I26=Parameters!$C$4,J26*Parameters!$C$5,IF(I26=Parameters!$D$4,J26*Parameters!$C$6,IF(I26=Parameters!$E$4,J26*Parameters!$C$8,"")))</f>
        <v>0</v>
      </c>
      <c r="L26" s="30">
        <f>IF(I26=Parameters!$C$4,'Budget CWW'!J26*Parameters!$D$5,IF(I26=Parameters!$D$4,'Budget CWW'!J26,IF(I26=Parameters!$E$4,'Budget CWW'!J26/Parameters!$E$6,"")))</f>
        <v>0</v>
      </c>
      <c r="M26" s="30">
        <f>IF(I26=Parameters!$C$4,'Budget CWW'!J26*Parameters!$E$5,IF(I26=Parameters!$D$4,'Budget CWW'!J26*Parameters!$E$6,IF(I26=Parameters!$E$4,'Budget CWW'!J26,"")))</f>
        <v>0</v>
      </c>
    </row>
    <row r="27" spans="2:16" x14ac:dyDescent="0.45">
      <c r="B27" s="1" t="s">
        <v>46</v>
      </c>
      <c r="C27" s="1" t="s">
        <v>22</v>
      </c>
      <c r="D27" t="s">
        <v>33</v>
      </c>
      <c r="F27" t="s">
        <v>21</v>
      </c>
      <c r="I27" t="s">
        <v>89</v>
      </c>
      <c r="J27" s="30">
        <f t="shared" si="0"/>
        <v>0</v>
      </c>
      <c r="K27" s="30">
        <f>IF(I27=Parameters!$C$4,J27*Parameters!$C$5,IF(I27=Parameters!$D$4,J27*Parameters!$C$6,IF(I27=Parameters!$E$4,J27*Parameters!$C$8,"")))</f>
        <v>0</v>
      </c>
      <c r="L27" s="30">
        <f>IF(I27=Parameters!$C$4,'Budget CWW'!J27*Parameters!$D$5,IF(I27=Parameters!$D$4,'Budget CWW'!J27,IF(I27=Parameters!$E$4,'Budget CWW'!J27/Parameters!$E$6,"")))</f>
        <v>0</v>
      </c>
      <c r="M27" s="30">
        <f>IF(I27=Parameters!$C$4,'Budget CWW'!J27*Parameters!$E$5,IF(I27=Parameters!$D$4,'Budget CWW'!J27*Parameters!$E$6,IF(I27=Parameters!$E$4,'Budget CWW'!J27,"")))</f>
        <v>0</v>
      </c>
    </row>
    <row r="28" spans="2:16" x14ac:dyDescent="0.45">
      <c r="B28" s="1" t="s">
        <v>46</v>
      </c>
      <c r="C28" s="1" t="s">
        <v>25</v>
      </c>
      <c r="D28" t="s">
        <v>32</v>
      </c>
      <c r="F28" t="s">
        <v>21</v>
      </c>
      <c r="I28" t="s">
        <v>89</v>
      </c>
      <c r="J28" s="30">
        <f t="shared" si="0"/>
        <v>0</v>
      </c>
      <c r="K28" s="30">
        <f>IF(I28=Parameters!$C$4,J28*Parameters!$C$5,IF(I28=Parameters!$D$4,J28*Parameters!$C$6,IF(I28=Parameters!$E$4,J28*Parameters!$C$8,"")))</f>
        <v>0</v>
      </c>
      <c r="L28" s="30">
        <f>IF(I28=Parameters!$C$4,'Budget CWW'!J28*Parameters!$D$5,IF(I28=Parameters!$D$4,'Budget CWW'!J28,IF(I28=Parameters!$E$4,'Budget CWW'!J28/Parameters!$E$6,"")))</f>
        <v>0</v>
      </c>
      <c r="M28" s="30">
        <f>IF(I28=Parameters!$C$4,'Budget CWW'!J28*Parameters!$E$5,IF(I28=Parameters!$D$4,'Budget CWW'!J28*Parameters!$E$6,IF(I28=Parameters!$E$4,'Budget CWW'!J28,"")))</f>
        <v>0</v>
      </c>
    </row>
    <row r="29" spans="2:16" x14ac:dyDescent="0.45">
      <c r="B29" s="1" t="s">
        <v>46</v>
      </c>
      <c r="C29" s="1" t="s">
        <v>25</v>
      </c>
      <c r="D29" t="s">
        <v>31</v>
      </c>
      <c r="F29" t="s">
        <v>21</v>
      </c>
      <c r="I29" t="s">
        <v>89</v>
      </c>
      <c r="J29" s="30">
        <f t="shared" si="0"/>
        <v>0</v>
      </c>
      <c r="K29" s="30">
        <f>IF(I29=Parameters!$C$4,J29*Parameters!$C$5,IF(I29=Parameters!$D$4,J29*Parameters!$C$6,IF(I29=Parameters!$E$4,J29*Parameters!$C$8,"")))</f>
        <v>0</v>
      </c>
      <c r="L29" s="30">
        <f>IF(I29=Parameters!$C$4,'Budget CWW'!J29*Parameters!$D$5,IF(I29=Parameters!$D$4,'Budget CWW'!J29,IF(I29=Parameters!$E$4,'Budget CWW'!J29/Parameters!$E$6,"")))</f>
        <v>0</v>
      </c>
      <c r="M29" s="30">
        <f>IF(I29=Parameters!$C$4,'Budget CWW'!J29*Parameters!$E$5,IF(I29=Parameters!$D$4,'Budget CWW'!J29*Parameters!$E$6,IF(I29=Parameters!$E$4,'Budget CWW'!J29,"")))</f>
        <v>0</v>
      </c>
    </row>
    <row r="30" spans="2:16" x14ac:dyDescent="0.45">
      <c r="B30" s="1" t="s">
        <v>46</v>
      </c>
      <c r="C30" s="1" t="s">
        <v>25</v>
      </c>
      <c r="D30" t="s">
        <v>30</v>
      </c>
      <c r="F30" t="s">
        <v>21</v>
      </c>
      <c r="I30" t="s">
        <v>89</v>
      </c>
      <c r="J30" s="30">
        <f t="shared" si="0"/>
        <v>0</v>
      </c>
      <c r="K30" s="30">
        <f>IF(I30=Parameters!$C$4,J30*Parameters!$C$5,IF(I30=Parameters!$D$4,J30*Parameters!$C$6,IF(I30=Parameters!$E$4,J30*Parameters!$C$8,"")))</f>
        <v>0</v>
      </c>
      <c r="L30" s="30">
        <f>IF(I30=Parameters!$C$4,'Budget CWW'!J30*Parameters!$D$5,IF(I30=Parameters!$D$4,'Budget CWW'!J30,IF(I30=Parameters!$E$4,'Budget CWW'!J30/Parameters!$E$6,"")))</f>
        <v>0</v>
      </c>
      <c r="M30" s="30">
        <f>IF(I30=Parameters!$C$4,'Budget CWW'!J30*Parameters!$E$5,IF(I30=Parameters!$D$4,'Budget CWW'!J30*Parameters!$E$6,IF(I30=Parameters!$E$4,'Budget CWW'!J30,"")))</f>
        <v>0</v>
      </c>
    </row>
    <row r="31" spans="2:16" x14ac:dyDescent="0.45">
      <c r="B31" s="1" t="s">
        <v>46</v>
      </c>
      <c r="C31" s="1" t="s">
        <v>26</v>
      </c>
      <c r="D31" t="s">
        <v>59</v>
      </c>
      <c r="F31" t="s">
        <v>21</v>
      </c>
      <c r="I31" t="s">
        <v>89</v>
      </c>
      <c r="J31" s="30">
        <f t="shared" si="0"/>
        <v>0</v>
      </c>
      <c r="K31" s="30">
        <f>IF(I31=Parameters!$C$4,J31*Parameters!$C$5,IF(I31=Parameters!$D$4,J31*Parameters!$C$6,IF(I31=Parameters!$E$4,J31*Parameters!$C$8,"")))</f>
        <v>0</v>
      </c>
      <c r="L31" s="30">
        <f>IF(I31=Parameters!$C$4,'Budget CWW'!J31*Parameters!$D$5,IF(I31=Parameters!$D$4,'Budget CWW'!J31,IF(I31=Parameters!$E$4,'Budget CWW'!J31/Parameters!$E$6,"")))</f>
        <v>0</v>
      </c>
      <c r="M31" s="30">
        <f>IF(I31=Parameters!$C$4,'Budget CWW'!J31*Parameters!$E$5,IF(I31=Parameters!$D$4,'Budget CWW'!J31*Parameters!$E$6,IF(I31=Parameters!$E$4,'Budget CWW'!J31,"")))</f>
        <v>0</v>
      </c>
    </row>
    <row r="32" spans="2:16" x14ac:dyDescent="0.45">
      <c r="B32" s="1" t="s">
        <v>46</v>
      </c>
      <c r="C32" s="1" t="s">
        <v>25</v>
      </c>
      <c r="D32" t="s">
        <v>29</v>
      </c>
      <c r="F32" t="s">
        <v>21</v>
      </c>
      <c r="I32" t="s">
        <v>89</v>
      </c>
      <c r="J32" s="30">
        <f t="shared" si="0"/>
        <v>0</v>
      </c>
      <c r="K32" s="30">
        <f>IF(I32=Parameters!$C$4,J32*Parameters!$C$5,IF(I32=Parameters!$D$4,J32*Parameters!$C$6,IF(I32=Parameters!$E$4,J32*Parameters!$C$8,"")))</f>
        <v>0</v>
      </c>
      <c r="L32" s="30">
        <f>IF(I32=Parameters!$C$4,'Budget CWW'!J32*Parameters!$D$5,IF(I32=Parameters!$D$4,'Budget CWW'!J32,IF(I32=Parameters!$E$4,'Budget CWW'!J32/Parameters!$E$6,"")))</f>
        <v>0</v>
      </c>
      <c r="M32" s="30">
        <f>IF(I32=Parameters!$C$4,'Budget CWW'!J32*Parameters!$E$5,IF(I32=Parameters!$D$4,'Budget CWW'!J32*Parameters!$E$6,IF(I32=Parameters!$E$4,'Budget CWW'!J32,"")))</f>
        <v>0</v>
      </c>
    </row>
    <row r="33" spans="2:16" x14ac:dyDescent="0.45">
      <c r="B33" s="1" t="s">
        <v>46</v>
      </c>
      <c r="C33" s="1" t="s">
        <v>25</v>
      </c>
      <c r="D33" t="s">
        <v>28</v>
      </c>
      <c r="F33" t="s">
        <v>21</v>
      </c>
      <c r="I33" t="s">
        <v>89</v>
      </c>
      <c r="J33" s="30">
        <f t="shared" si="0"/>
        <v>0</v>
      </c>
      <c r="K33" s="30">
        <f>IF(I33=Parameters!$C$4,J33*Parameters!$C$5,IF(I33=Parameters!$D$4,J33*Parameters!$C$6,IF(I33=Parameters!$E$4,J33*Parameters!$C$8,"")))</f>
        <v>0</v>
      </c>
      <c r="L33" s="30">
        <f>IF(I33=Parameters!$C$4,'Budget CWW'!J33*Parameters!$D$5,IF(I33=Parameters!$D$4,'Budget CWW'!J33,IF(I33=Parameters!$E$4,'Budget CWW'!J33/Parameters!$E$6,"")))</f>
        <v>0</v>
      </c>
      <c r="M33" s="30">
        <f>IF(I33=Parameters!$C$4,'Budget CWW'!J33*Parameters!$E$5,IF(I33=Parameters!$D$4,'Budget CWW'!J33*Parameters!$E$6,IF(I33=Parameters!$E$4,'Budget CWW'!J33,"")))</f>
        <v>0</v>
      </c>
    </row>
    <row r="34" spans="2:16" x14ac:dyDescent="0.45">
      <c r="B34" s="1" t="s">
        <v>46</v>
      </c>
      <c r="C34" s="1" t="s">
        <v>25</v>
      </c>
      <c r="D34" t="s">
        <v>27</v>
      </c>
      <c r="F34" t="s">
        <v>21</v>
      </c>
      <c r="I34" t="s">
        <v>89</v>
      </c>
      <c r="J34" s="30">
        <f t="shared" si="0"/>
        <v>0</v>
      </c>
      <c r="K34" s="30">
        <f>IF(I34=Parameters!$C$4,J34*Parameters!$C$5,IF(I34=Parameters!$D$4,J34*Parameters!$C$6,IF(I34=Parameters!$E$4,J34*Parameters!$C$8,"")))</f>
        <v>0</v>
      </c>
      <c r="L34" s="30">
        <f>IF(I34=Parameters!$C$4,'Budget CWW'!J34*Parameters!$D$5,IF(I34=Parameters!$D$4,'Budget CWW'!J34,IF(I34=Parameters!$E$4,'Budget CWW'!J34/Parameters!$E$6,"")))</f>
        <v>0</v>
      </c>
      <c r="M34" s="30">
        <f>IF(I34=Parameters!$C$4,'Budget CWW'!J34*Parameters!$E$5,IF(I34=Parameters!$D$4,'Budget CWW'!J34*Parameters!$E$6,IF(I34=Parameters!$E$4,'Budget CWW'!J34,"")))</f>
        <v>0</v>
      </c>
    </row>
    <row r="35" spans="2:16" x14ac:dyDescent="0.45">
      <c r="B35" s="1" t="s">
        <v>46</v>
      </c>
      <c r="C35" s="1" t="s">
        <v>25</v>
      </c>
      <c r="D35" t="s">
        <v>61</v>
      </c>
      <c r="F35" t="s">
        <v>21</v>
      </c>
      <c r="I35" t="s">
        <v>89</v>
      </c>
      <c r="J35" s="30">
        <f t="shared" si="0"/>
        <v>0</v>
      </c>
      <c r="K35" s="30">
        <f>IF(I35=Parameters!$C$4,J35*Parameters!$C$5,IF(I35=Parameters!$D$4,J35*Parameters!$C$6,IF(I35=Parameters!$E$4,J35*Parameters!$C$8,"")))</f>
        <v>0</v>
      </c>
      <c r="L35" s="30">
        <f>IF(I35=Parameters!$C$4,'Budget CWW'!J35*Parameters!$D$5,IF(I35=Parameters!$D$4,'Budget CWW'!J35,IF(I35=Parameters!$E$4,'Budget CWW'!J35/Parameters!$E$6,"")))</f>
        <v>0</v>
      </c>
      <c r="M35" s="30">
        <f>IF(I35=Parameters!$C$4,'Budget CWW'!J35*Parameters!$E$5,IF(I35=Parameters!$D$4,'Budget CWW'!J35*Parameters!$E$6,IF(I35=Parameters!$E$4,'Budget CWW'!J35,"")))</f>
        <v>0</v>
      </c>
    </row>
    <row r="36" spans="2:16" x14ac:dyDescent="0.45">
      <c r="B36" s="1" t="s">
        <v>46</v>
      </c>
      <c r="C36" s="1" t="s">
        <v>25</v>
      </c>
      <c r="D36" t="s">
        <v>60</v>
      </c>
      <c r="F36" t="s">
        <v>21</v>
      </c>
      <c r="I36" t="s">
        <v>89</v>
      </c>
      <c r="J36" s="30">
        <f t="shared" si="0"/>
        <v>0</v>
      </c>
      <c r="K36" s="30">
        <f>IF(I36=Parameters!$C$4,J36*Parameters!$C$5,IF(I36=Parameters!$D$4,J36*Parameters!$C$6,IF(I36=Parameters!$E$4,J36*Parameters!$C$8,"")))</f>
        <v>0</v>
      </c>
      <c r="L36" s="30">
        <f>IF(I36=Parameters!$C$4,'Budget CWW'!J36*Parameters!$D$5,IF(I36=Parameters!$D$4,'Budget CWW'!J36,IF(I36=Parameters!$E$4,'Budget CWW'!J36/Parameters!$E$6,"")))</f>
        <v>0</v>
      </c>
      <c r="M36" s="30">
        <f>IF(I36=Parameters!$C$4,'Budget CWW'!J36*Parameters!$E$5,IF(I36=Parameters!$D$4,'Budget CWW'!J36*Parameters!$E$6,IF(I36=Parameters!$E$4,'Budget CWW'!J36,"")))</f>
        <v>0</v>
      </c>
    </row>
    <row r="37" spans="2:16" x14ac:dyDescent="0.45">
      <c r="B37" s="1" t="s">
        <v>46</v>
      </c>
      <c r="C37" s="1" t="s">
        <v>26</v>
      </c>
      <c r="D37" t="s">
        <v>62</v>
      </c>
      <c r="F37" t="s">
        <v>21</v>
      </c>
      <c r="I37" t="s">
        <v>89</v>
      </c>
      <c r="J37" s="30">
        <f t="shared" si="0"/>
        <v>0</v>
      </c>
      <c r="K37" s="30">
        <f>IF(I37=Parameters!$C$4,J37*Parameters!$C$5,IF(I37=Parameters!$D$4,J37*Parameters!$C$6,IF(I37=Parameters!$E$4,J37*Parameters!$C$8,"")))</f>
        <v>0</v>
      </c>
      <c r="L37" s="30">
        <f>IF(I37=Parameters!$C$4,'Budget CWW'!J37*Parameters!$D$5,IF(I37=Parameters!$D$4,'Budget CWW'!J37,IF(I37=Parameters!$E$4,'Budget CWW'!J37/Parameters!$E$6,"")))</f>
        <v>0</v>
      </c>
      <c r="M37" s="30">
        <f>IF(I37=Parameters!$C$4,'Budget CWW'!J37*Parameters!$E$5,IF(I37=Parameters!$D$4,'Budget CWW'!J37*Parameters!$E$6,IF(I37=Parameters!$E$4,'Budget CWW'!J37,"")))</f>
        <v>0</v>
      </c>
    </row>
    <row r="38" spans="2:16" x14ac:dyDescent="0.45">
      <c r="B38" s="1" t="s">
        <v>46</v>
      </c>
      <c r="C38" s="1" t="s">
        <v>25</v>
      </c>
      <c r="D38" t="s">
        <v>24</v>
      </c>
      <c r="F38" t="s">
        <v>21</v>
      </c>
      <c r="I38" t="s">
        <v>89</v>
      </c>
      <c r="J38" s="30">
        <f t="shared" si="0"/>
        <v>0</v>
      </c>
      <c r="K38" s="30">
        <f>IF(I38=Parameters!$C$4,J38*Parameters!$C$5,IF(I38=Parameters!$D$4,J38*Parameters!$C$6,IF(I38=Parameters!$E$4,J38*Parameters!$C$8,"")))</f>
        <v>0</v>
      </c>
      <c r="L38" s="30">
        <f>IF(I38=Parameters!$C$4,'Budget CWW'!J38*Parameters!$D$5,IF(I38=Parameters!$D$4,'Budget CWW'!J38,IF(I38=Parameters!$E$4,'Budget CWW'!J38/Parameters!$E$6,"")))</f>
        <v>0</v>
      </c>
      <c r="M38" s="30">
        <f>IF(I38=Parameters!$C$4,'Budget CWW'!J38*Parameters!$E$5,IF(I38=Parameters!$D$4,'Budget CWW'!J38*Parameters!$E$6,IF(I38=Parameters!$E$4,'Budget CWW'!J38,"")))</f>
        <v>0</v>
      </c>
    </row>
    <row r="39" spans="2:16" x14ac:dyDescent="0.45">
      <c r="B39" s="1" t="s">
        <v>46</v>
      </c>
      <c r="C39" s="1" t="s">
        <v>25</v>
      </c>
      <c r="D39" t="s">
        <v>68</v>
      </c>
      <c r="F39" t="s">
        <v>21</v>
      </c>
      <c r="I39" t="s">
        <v>89</v>
      </c>
      <c r="J39" s="30">
        <f t="shared" si="0"/>
        <v>0</v>
      </c>
      <c r="K39" s="30">
        <f>IF(I39=Parameters!$C$4,J39*Parameters!$C$5,IF(I39=Parameters!$D$4,J39*Parameters!$C$6,IF(I39=Parameters!$E$4,J39*Parameters!$C$8,"")))</f>
        <v>0</v>
      </c>
      <c r="L39" s="30">
        <f>IF(I39=Parameters!$C$4,'Budget CWW'!J39*Parameters!$D$5,IF(I39=Parameters!$D$4,'Budget CWW'!J39,IF(I39=Parameters!$E$4,'Budget CWW'!J39/Parameters!$E$6,"")))</f>
        <v>0</v>
      </c>
      <c r="M39" s="30">
        <f>IF(I39=Parameters!$C$4,'Budget CWW'!J39*Parameters!$E$5,IF(I39=Parameters!$D$4,'Budget CWW'!J39*Parameters!$E$6,IF(I39=Parameters!$E$4,'Budget CWW'!J39,"")))</f>
        <v>0</v>
      </c>
    </row>
    <row r="40" spans="2:16" x14ac:dyDescent="0.45">
      <c r="C40" s="10"/>
      <c r="D40" s="3" t="s">
        <v>23</v>
      </c>
      <c r="E40" s="2"/>
      <c r="F40" s="2"/>
      <c r="G40" s="2"/>
      <c r="H40" s="2"/>
      <c r="I40" s="2"/>
      <c r="J40" s="29"/>
      <c r="K40" s="29">
        <f>SUBTOTAL(9,K41:K43)</f>
        <v>0</v>
      </c>
      <c r="L40" s="29"/>
      <c r="M40" s="29"/>
      <c r="N40" s="29"/>
      <c r="O40" s="29"/>
      <c r="P40" s="29"/>
    </row>
    <row r="41" spans="2:16" x14ac:dyDescent="0.45">
      <c r="B41" s="1" t="s">
        <v>40</v>
      </c>
      <c r="C41" s="1" t="s">
        <v>22</v>
      </c>
      <c r="D41" t="s">
        <v>63</v>
      </c>
      <c r="F41" t="s">
        <v>21</v>
      </c>
      <c r="I41" t="s">
        <v>89</v>
      </c>
      <c r="J41" s="30">
        <f t="shared" ref="J41:J43" si="1">E41*G41*H41</f>
        <v>0</v>
      </c>
      <c r="K41" s="30">
        <f>IF(I41=Parameters!$C$4,J41*Parameters!$C$5,IF(I41=Parameters!$D$4,J41*Parameters!$C$6,IF(I41=Parameters!$E$4,J41*Parameters!$C$8,"")))</f>
        <v>0</v>
      </c>
      <c r="L41" s="30">
        <f>IF(I41=Parameters!$C$4,'Budget CWW'!J41*Parameters!$D$5,IF(I41=Parameters!$D$4,'Budget CWW'!J41,IF(I41=Parameters!$E$4,'Budget CWW'!J41/Parameters!$E$6,"")))</f>
        <v>0</v>
      </c>
      <c r="M41" s="30">
        <f>IF(I41=Parameters!$C$4,'Budget CWW'!J41*Parameters!$E$5,IF(I41=Parameters!$D$4,'Budget CWW'!J41*Parameters!$E$6,IF(I41=Parameters!$E$4,'Budget CWW'!J41,"")))</f>
        <v>0</v>
      </c>
    </row>
    <row r="42" spans="2:16" x14ac:dyDescent="0.45">
      <c r="B42" s="1" t="s">
        <v>40</v>
      </c>
      <c r="C42" s="1" t="s">
        <v>22</v>
      </c>
      <c r="D42" t="s">
        <v>64</v>
      </c>
      <c r="F42" t="s">
        <v>21</v>
      </c>
      <c r="I42" t="s">
        <v>89</v>
      </c>
      <c r="J42" s="30">
        <f t="shared" si="1"/>
        <v>0</v>
      </c>
      <c r="K42" s="30">
        <f>IF(I42=Parameters!$C$4,J42*Parameters!$C$5,IF(I42=Parameters!$D$4,J42*Parameters!$C$6,IF(I42=Parameters!$E$4,J42*Parameters!$C$8,"")))</f>
        <v>0</v>
      </c>
      <c r="L42" s="30">
        <f>IF(I42=Parameters!$C$4,'Budget CWW'!J42*Parameters!$D$5,IF(I42=Parameters!$D$4,'Budget CWW'!J42,IF(I42=Parameters!$E$4,'Budget CWW'!J42/Parameters!$E$6,"")))</f>
        <v>0</v>
      </c>
      <c r="M42" s="30">
        <f>IF(I42=Parameters!$C$4,'Budget CWW'!J42*Parameters!$E$5,IF(I42=Parameters!$D$4,'Budget CWW'!J42*Parameters!$E$6,IF(I42=Parameters!$E$4,'Budget CWW'!J42,"")))</f>
        <v>0</v>
      </c>
    </row>
    <row r="43" spans="2:16" x14ac:dyDescent="0.45">
      <c r="B43" s="1" t="s">
        <v>40</v>
      </c>
      <c r="C43" s="1" t="s">
        <v>22</v>
      </c>
      <c r="D43" t="s">
        <v>65</v>
      </c>
      <c r="F43" t="s">
        <v>21</v>
      </c>
      <c r="I43" t="s">
        <v>89</v>
      </c>
      <c r="J43" s="30">
        <f t="shared" si="1"/>
        <v>0</v>
      </c>
      <c r="K43" s="30">
        <f>IF(I43=Parameters!$C$4,J43*Parameters!$C$5,IF(I43=Parameters!$D$4,J43*Parameters!$C$6,IF(I43=Parameters!$E$4,J43*Parameters!$C$8,"")))</f>
        <v>0</v>
      </c>
      <c r="L43" s="30">
        <f>IF(I43=Parameters!$C$4,'Budget CWW'!J43*Parameters!$D$5,IF(I43=Parameters!$D$4,'Budget CWW'!J43,IF(I43=Parameters!$E$4,'Budget CWW'!J43/Parameters!$E$6,"")))</f>
        <v>0</v>
      </c>
      <c r="M43" s="30">
        <f>IF(I43=Parameters!$C$4,'Budget CWW'!J43*Parameters!$E$5,IF(I43=Parameters!$D$4,'Budget CWW'!J43*Parameters!$E$6,IF(I43=Parameters!$E$4,'Budget CWW'!J43,"")))</f>
        <v>0</v>
      </c>
    </row>
    <row r="44" spans="2:16" x14ac:dyDescent="0.45">
      <c r="C44" s="8"/>
      <c r="D44" s="6" t="s">
        <v>107</v>
      </c>
      <c r="E44" s="6"/>
      <c r="F44" s="6"/>
      <c r="G44" s="6">
        <f>SUBTOTAL(9,G45:G46)</f>
        <v>0</v>
      </c>
      <c r="H44" s="6"/>
      <c r="I44" s="6"/>
      <c r="J44" s="27"/>
      <c r="K44" s="27">
        <f>SUBTOTAL(9,K45)</f>
        <v>0</v>
      </c>
      <c r="L44" s="27"/>
      <c r="M44" s="27"/>
      <c r="N44" s="27"/>
      <c r="O44" s="27"/>
      <c r="P44" s="27"/>
    </row>
    <row r="45" spans="2:16" x14ac:dyDescent="0.45">
      <c r="B45" s="1" t="s">
        <v>46</v>
      </c>
      <c r="C45" s="1">
        <v>1855</v>
      </c>
      <c r="D45" t="s">
        <v>20</v>
      </c>
      <c r="F45" t="s">
        <v>19</v>
      </c>
      <c r="I45" t="s">
        <v>54</v>
      </c>
      <c r="J45" s="30">
        <f t="shared" ref="J45" si="2">E45*G45*H45</f>
        <v>0</v>
      </c>
      <c r="K45" s="30">
        <f>IF(I45=Parameters!$C$4,J45*Parameters!$C$5,IF(I45=Parameters!$D$4,J45*Parameters!$C$6,IF(I45=Parameters!$E$4,J45*Parameters!$C$8,"")))</f>
        <v>0</v>
      </c>
      <c r="L45" s="30">
        <f>IF(I45=Parameters!$C$4,'Budget CWW'!J45*Parameters!$D$5,IF(I45=Parameters!$D$4,'Budget CWW'!J45,IF(I45=Parameters!$E$4,'Budget CWW'!J45/Parameters!$E$6,"")))</f>
        <v>0</v>
      </c>
      <c r="M45" s="30">
        <f>IF(I45=Parameters!$C$4,'Budget CWW'!J45*Parameters!$E$5,IF(I45=Parameters!$D$4,'Budget CWW'!J45*Parameters!$E$6,IF(I45=Parameters!$E$4,'Budget CWW'!J45,"")))</f>
        <v>0</v>
      </c>
    </row>
    <row r="46" spans="2:16" x14ac:dyDescent="0.45">
      <c r="C46" s="8"/>
      <c r="D46" s="6" t="s">
        <v>74</v>
      </c>
      <c r="E46" s="6"/>
      <c r="F46" s="6"/>
      <c r="G46" s="6">
        <f>SUBTOTAL(9,G47:G48)</f>
        <v>0</v>
      </c>
      <c r="H46" s="6"/>
      <c r="I46" s="6"/>
      <c r="J46" s="27"/>
      <c r="K46" s="27">
        <f>SUBTOTAL(9,K47:K48)</f>
        <v>0</v>
      </c>
      <c r="L46" s="27"/>
      <c r="M46" s="27"/>
      <c r="N46" s="27"/>
      <c r="O46" s="27"/>
      <c r="P46" s="27"/>
    </row>
    <row r="47" spans="2:16" x14ac:dyDescent="0.45">
      <c r="B47" s="1" t="s">
        <v>46</v>
      </c>
      <c r="D47" t="s">
        <v>69</v>
      </c>
      <c r="F47" t="s">
        <v>0</v>
      </c>
      <c r="I47" t="s">
        <v>88</v>
      </c>
      <c r="J47" s="30">
        <f t="shared" ref="J47:J48" si="3">E47*G47*H47</f>
        <v>0</v>
      </c>
      <c r="K47" s="30">
        <f>IF(I47=Parameters!$C$4,J47*Parameters!$C$5,IF(I47=Parameters!$D$4,J47*Parameters!$C$6,IF(I47=Parameters!$E$4,J47*Parameters!$C$8,"")))</f>
        <v>0</v>
      </c>
      <c r="L47" s="30">
        <f>IF(I47=Parameters!$C$4,'Budget CWW'!J47*Parameters!$D$5,IF(I47=Parameters!$D$4,'Budget CWW'!J47,IF(I47=Parameters!$E$4,'Budget CWW'!J47/Parameters!$E$6,"")))</f>
        <v>0</v>
      </c>
      <c r="M47" s="30">
        <f>IF(I47=Parameters!$C$4,'Budget CWW'!J47*Parameters!$E$5,IF(I47=Parameters!$D$4,'Budget CWW'!J47*Parameters!$E$6,IF(I47=Parameters!$E$4,'Budget CWW'!J47,"")))</f>
        <v>0</v>
      </c>
    </row>
    <row r="48" spans="2:16" x14ac:dyDescent="0.45">
      <c r="B48" s="1" t="s">
        <v>46</v>
      </c>
      <c r="D48" t="s">
        <v>70</v>
      </c>
      <c r="F48" t="s">
        <v>0</v>
      </c>
      <c r="I48" t="s">
        <v>88</v>
      </c>
      <c r="J48" s="30">
        <f t="shared" si="3"/>
        <v>0</v>
      </c>
      <c r="K48" s="30">
        <f>IF(I48=Parameters!$C$4,J48*Parameters!$C$5,IF(I48=Parameters!$D$4,J48*Parameters!$C$6,IF(I48=Parameters!$E$4,J48*Parameters!$C$8,"")))</f>
        <v>0</v>
      </c>
      <c r="L48" s="30">
        <f>IF(I48=Parameters!$C$4,'Budget CWW'!J48*Parameters!$D$5,IF(I48=Parameters!$D$4,'Budget CWW'!J48,IF(I48=Parameters!$E$4,'Budget CWW'!J48/Parameters!$E$6,"")))</f>
        <v>0</v>
      </c>
      <c r="M48" s="30">
        <f>IF(I48=Parameters!$C$4,'Budget CWW'!J48*Parameters!$E$5,IF(I48=Parameters!$D$4,'Budget CWW'!J48*Parameters!$E$6,IF(I48=Parameters!$E$4,'Budget CWW'!J48,"")))</f>
        <v>0</v>
      </c>
    </row>
    <row r="49" spans="2:16" x14ac:dyDescent="0.45">
      <c r="C49" s="8"/>
      <c r="D49" s="6" t="s">
        <v>73</v>
      </c>
      <c r="E49" s="6"/>
      <c r="F49" s="6"/>
      <c r="G49" s="6">
        <f>SUBTOTAL(9,G50:G82)</f>
        <v>0</v>
      </c>
      <c r="H49" s="6"/>
      <c r="I49" s="6"/>
      <c r="J49" s="27"/>
      <c r="K49" s="27">
        <f>SUBTOTAL(9,K50:K57)</f>
        <v>0</v>
      </c>
      <c r="L49" s="27"/>
      <c r="M49" s="27"/>
      <c r="N49" s="27"/>
      <c r="O49" s="27"/>
      <c r="P49" s="27"/>
    </row>
    <row r="50" spans="2:16" x14ac:dyDescent="0.45">
      <c r="B50" s="1" t="s">
        <v>46</v>
      </c>
      <c r="C50" s="1">
        <v>1491</v>
      </c>
      <c r="D50" t="s">
        <v>18</v>
      </c>
      <c r="F50" t="s">
        <v>0</v>
      </c>
      <c r="I50" t="s">
        <v>88</v>
      </c>
      <c r="J50" s="30">
        <f t="shared" ref="J50:J57" si="4">E50*G50*H50</f>
        <v>0</v>
      </c>
      <c r="K50" s="30">
        <f>IF(I50=Parameters!$C$4,J50*Parameters!$C$5,IF(I50=Parameters!$D$4,J50*Parameters!$C$6,IF(I50=Parameters!$E$4,J50*Parameters!$C$8,"")))</f>
        <v>0</v>
      </c>
      <c r="L50" s="30">
        <f>IF(I50=Parameters!$C$4,'Budget CWW'!J50*Parameters!$D$5,IF(I50=Parameters!$D$4,'Budget CWW'!J50,IF(I50=Parameters!$E$4,'Budget CWW'!J50/Parameters!$E$6,"")))</f>
        <v>0</v>
      </c>
      <c r="M50" s="30">
        <f>IF(I50=Parameters!$C$4,'Budget CWW'!J50*Parameters!$E$5,IF(I50=Parameters!$D$4,'Budget CWW'!J50*Parameters!$E$6,IF(I50=Parameters!$E$4,'Budget CWW'!J50,"")))</f>
        <v>0</v>
      </c>
    </row>
    <row r="51" spans="2:16" x14ac:dyDescent="0.45">
      <c r="B51" s="1" t="s">
        <v>46</v>
      </c>
      <c r="C51" s="1">
        <v>1492</v>
      </c>
      <c r="D51" t="s">
        <v>17</v>
      </c>
      <c r="F51" t="s">
        <v>14</v>
      </c>
      <c r="I51" t="s">
        <v>88</v>
      </c>
      <c r="J51" s="30">
        <f t="shared" si="4"/>
        <v>0</v>
      </c>
      <c r="K51" s="30">
        <f>IF(I51=Parameters!$C$4,J51*Parameters!$C$5,IF(I51=Parameters!$D$4,J51*Parameters!$C$6,IF(I51=Parameters!$E$4,J51*Parameters!$C$8,"")))</f>
        <v>0</v>
      </c>
      <c r="L51" s="30">
        <f>IF(I51=Parameters!$C$4,'Budget CWW'!J51*Parameters!$D$5,IF(I51=Parameters!$D$4,'Budget CWW'!J51,IF(I51=Parameters!$E$4,'Budget CWW'!J51/Parameters!$E$6,"")))</f>
        <v>0</v>
      </c>
      <c r="M51" s="30">
        <f>IF(I51=Parameters!$C$4,'Budget CWW'!J51*Parameters!$E$5,IF(I51=Parameters!$D$4,'Budget CWW'!J51*Parameters!$E$6,IF(I51=Parameters!$E$4,'Budget CWW'!J51,"")))</f>
        <v>0</v>
      </c>
    </row>
    <row r="52" spans="2:16" x14ac:dyDescent="0.45">
      <c r="B52" s="1" t="s">
        <v>40</v>
      </c>
      <c r="C52" s="1">
        <v>1493</v>
      </c>
      <c r="D52" t="s">
        <v>71</v>
      </c>
      <c r="F52" t="s">
        <v>14</v>
      </c>
      <c r="I52" t="s">
        <v>88</v>
      </c>
      <c r="J52" s="30">
        <f t="shared" si="4"/>
        <v>0</v>
      </c>
      <c r="K52" s="30">
        <f>IF(I52=Parameters!$C$4,J52*Parameters!$C$5,IF(I52=Parameters!$D$4,J52*Parameters!$C$6,IF(I52=Parameters!$E$4,J52*Parameters!$C$8,"")))</f>
        <v>0</v>
      </c>
      <c r="L52" s="30">
        <f>IF(I52=Parameters!$C$4,'Budget CWW'!J52*Parameters!$D$5,IF(I52=Parameters!$D$4,'Budget CWW'!J52,IF(I52=Parameters!$E$4,'Budget CWW'!J52/Parameters!$E$6,"")))</f>
        <v>0</v>
      </c>
      <c r="M52" s="30">
        <f>IF(I52=Parameters!$C$4,'Budget CWW'!J52*Parameters!$E$5,IF(I52=Parameters!$D$4,'Budget CWW'!J52*Parameters!$E$6,IF(I52=Parameters!$E$4,'Budget CWW'!J52,"")))</f>
        <v>0</v>
      </c>
    </row>
    <row r="53" spans="2:16" x14ac:dyDescent="0.45">
      <c r="B53" s="1" t="s">
        <v>46</v>
      </c>
      <c r="C53" s="1">
        <v>1494</v>
      </c>
      <c r="D53" t="s">
        <v>97</v>
      </c>
      <c r="F53" t="s">
        <v>14</v>
      </c>
      <c r="I53" t="s">
        <v>88</v>
      </c>
      <c r="J53" s="30">
        <f t="shared" si="4"/>
        <v>0</v>
      </c>
      <c r="K53" s="30">
        <f>IF(I53=Parameters!$C$4,J53*Parameters!$C$5,IF(I53=Parameters!$D$4,J53*Parameters!$C$6,IF(I53=Parameters!$E$4,J53*Parameters!$C$8,"")))</f>
        <v>0</v>
      </c>
      <c r="L53" s="30">
        <f>IF(I53=Parameters!$C$4,'Budget CWW'!J53*Parameters!$D$5,IF(I53=Parameters!$D$4,'Budget CWW'!J53,IF(I53=Parameters!$E$4,'Budget CWW'!J53/Parameters!$E$6,"")))</f>
        <v>0</v>
      </c>
      <c r="M53" s="30">
        <f>IF(I53=Parameters!$C$4,'Budget CWW'!J53*Parameters!$E$5,IF(I53=Parameters!$D$4,'Budget CWW'!J53*Parameters!$E$6,IF(I53=Parameters!$E$4,'Budget CWW'!J53,"")))</f>
        <v>0</v>
      </c>
    </row>
    <row r="54" spans="2:16" x14ac:dyDescent="0.45">
      <c r="B54" s="1" t="s">
        <v>46</v>
      </c>
      <c r="C54" s="1">
        <v>1495</v>
      </c>
      <c r="D54" t="s">
        <v>99</v>
      </c>
      <c r="F54" t="s">
        <v>14</v>
      </c>
      <c r="I54" t="s">
        <v>88</v>
      </c>
      <c r="J54" s="30">
        <f t="shared" si="4"/>
        <v>0</v>
      </c>
      <c r="K54" s="30">
        <f>IF(I54=Parameters!$C$4,J54*Parameters!$C$5,IF(I54=Parameters!$D$4,J54*Parameters!$C$6,IF(I54=Parameters!$E$4,J54*Parameters!$C$8,"")))</f>
        <v>0</v>
      </c>
      <c r="L54" s="30">
        <f>IF(I54=Parameters!$C$4,'Budget CWW'!J54*Parameters!$D$5,IF(I54=Parameters!$D$4,'Budget CWW'!J54,IF(I54=Parameters!$E$4,'Budget CWW'!J54/Parameters!$E$6,"")))</f>
        <v>0</v>
      </c>
      <c r="M54" s="30">
        <f>IF(I54=Parameters!$C$4,'Budget CWW'!J54*Parameters!$E$5,IF(I54=Parameters!$D$4,'Budget CWW'!J54*Parameters!$E$6,IF(I54=Parameters!$E$4,'Budget CWW'!J54,"")))</f>
        <v>0</v>
      </c>
    </row>
    <row r="55" spans="2:16" x14ac:dyDescent="0.45">
      <c r="B55" s="1" t="s">
        <v>46</v>
      </c>
      <c r="C55" s="1">
        <v>1496</v>
      </c>
      <c r="D55" t="s">
        <v>100</v>
      </c>
      <c r="F55" t="s">
        <v>14</v>
      </c>
      <c r="I55" t="s">
        <v>88</v>
      </c>
      <c r="J55" s="30">
        <f t="shared" si="4"/>
        <v>0</v>
      </c>
      <c r="K55" s="30">
        <f>IF(I55=Parameters!$C$4,J55*Parameters!$C$5,IF(I55=Parameters!$D$4,J55*Parameters!$C$6,IF(I55=Parameters!$E$4,J55*Parameters!$C$8,"")))</f>
        <v>0</v>
      </c>
      <c r="L55" s="30">
        <f>IF(I55=Parameters!$C$4,'Budget CWW'!J55*Parameters!$D$5,IF(I55=Parameters!$D$4,'Budget CWW'!J55,IF(I55=Parameters!$E$4,'Budget CWW'!J55/Parameters!$E$6,"")))</f>
        <v>0</v>
      </c>
      <c r="M55" s="30">
        <f>IF(I55=Parameters!$C$4,'Budget CWW'!J55*Parameters!$E$5,IF(I55=Parameters!$D$4,'Budget CWW'!J55*Parameters!$E$6,IF(I55=Parameters!$E$4,'Budget CWW'!J55,"")))</f>
        <v>0</v>
      </c>
    </row>
    <row r="56" spans="2:16" x14ac:dyDescent="0.45">
      <c r="B56" s="1" t="s">
        <v>46</v>
      </c>
      <c r="C56" s="1">
        <v>1497</v>
      </c>
      <c r="D56" t="s">
        <v>102</v>
      </c>
      <c r="F56" t="s">
        <v>14</v>
      </c>
      <c r="I56" t="s">
        <v>88</v>
      </c>
      <c r="J56" s="30">
        <f t="shared" si="4"/>
        <v>0</v>
      </c>
      <c r="K56" s="30">
        <f>IF(I56=Parameters!$C$4,J56*Parameters!$C$5,IF(I56=Parameters!$D$4,J56*Parameters!$C$6,IF(I56=Parameters!$E$4,J56*Parameters!$C$8,"")))</f>
        <v>0</v>
      </c>
      <c r="L56" s="30">
        <f>IF(I56=Parameters!$C$4,'Budget CWW'!J56*Parameters!$D$5,IF(I56=Parameters!$D$4,'Budget CWW'!J56,IF(I56=Parameters!$E$4,'Budget CWW'!J56/Parameters!$E$6,"")))</f>
        <v>0</v>
      </c>
      <c r="M56" s="30">
        <f>IF(I56=Parameters!$C$4,'Budget CWW'!J56*Parameters!$E$5,IF(I56=Parameters!$D$4,'Budget CWW'!J56*Parameters!$E$6,IF(I56=Parameters!$E$4,'Budget CWW'!J56,"")))</f>
        <v>0</v>
      </c>
    </row>
    <row r="57" spans="2:16" x14ac:dyDescent="0.45">
      <c r="B57" s="1" t="s">
        <v>46</v>
      </c>
      <c r="C57" s="1">
        <v>1498</v>
      </c>
      <c r="D57" t="s">
        <v>103</v>
      </c>
      <c r="F57" t="s">
        <v>14</v>
      </c>
      <c r="I57" t="s">
        <v>88</v>
      </c>
      <c r="J57" s="30">
        <f t="shared" si="4"/>
        <v>0</v>
      </c>
      <c r="K57" s="30">
        <f>IF(I57=Parameters!$C$4,J57*Parameters!$C$5,IF(I57=Parameters!$D$4,J57*Parameters!$C$6,IF(I57=Parameters!$E$4,J57*Parameters!$C$8,"")))</f>
        <v>0</v>
      </c>
      <c r="L57" s="30">
        <f>IF(I57=Parameters!$C$4,'Budget CWW'!J57*Parameters!$D$5,IF(I57=Parameters!$D$4,'Budget CWW'!J57,IF(I57=Parameters!$E$4,'Budget CWW'!J57/Parameters!$E$6,"")))</f>
        <v>0</v>
      </c>
      <c r="M57" s="30">
        <f>IF(I57=Parameters!$C$4,'Budget CWW'!J57*Parameters!$E$5,IF(I57=Parameters!$D$4,'Budget CWW'!J57*Parameters!$E$6,IF(I57=Parameters!$E$4,'Budget CWW'!J57,"")))</f>
        <v>0</v>
      </c>
    </row>
    <row r="58" spans="2:16" x14ac:dyDescent="0.45">
      <c r="C58" s="8"/>
      <c r="D58" s="6" t="s">
        <v>72</v>
      </c>
      <c r="E58" s="6"/>
      <c r="F58" s="6"/>
      <c r="G58" s="6"/>
      <c r="H58" s="6"/>
      <c r="I58" s="6"/>
      <c r="J58" s="27"/>
      <c r="K58" s="27">
        <f>SUBTOTAL(9,K59:K72)</f>
        <v>0</v>
      </c>
      <c r="L58" s="27"/>
      <c r="M58" s="27"/>
      <c r="N58" s="27"/>
      <c r="O58" s="27"/>
      <c r="P58" s="27"/>
    </row>
    <row r="59" spans="2:16" s="14" customFormat="1" x14ac:dyDescent="0.45">
      <c r="B59" s="11"/>
      <c r="C59" s="9"/>
      <c r="D59" s="5" t="s">
        <v>111</v>
      </c>
      <c r="E59" s="4"/>
      <c r="F59" s="4"/>
      <c r="G59" s="4"/>
      <c r="H59" s="4"/>
      <c r="I59" s="4"/>
      <c r="J59" s="28"/>
      <c r="K59" s="28">
        <f>SUBTOTAL(9,K60:K65)</f>
        <v>0</v>
      </c>
      <c r="L59" s="28"/>
      <c r="M59" s="28"/>
      <c r="N59" s="28"/>
      <c r="O59" s="28"/>
      <c r="P59" s="28"/>
    </row>
    <row r="60" spans="2:16" s="14" customFormat="1" x14ac:dyDescent="0.45">
      <c r="B60" s="11"/>
      <c r="C60" s="12"/>
      <c r="D60" s="26" t="s">
        <v>82</v>
      </c>
      <c r="E60" s="13"/>
      <c r="F60" s="13"/>
      <c r="G60" s="13"/>
      <c r="H60" s="13"/>
      <c r="I60" s="13"/>
      <c r="J60" s="30">
        <f t="shared" ref="J60:J65" si="5">E60*G60*H60</f>
        <v>0</v>
      </c>
      <c r="K60" s="30" t="str">
        <f>IF(I60=Parameters!$C$4,J60*Parameters!$C$5,IF(I60=Parameters!$D$4,J60*Parameters!$C$6,IF(I60=Parameters!$E$4,J60*Parameters!$C$8,"")))</f>
        <v/>
      </c>
      <c r="L60" s="30" t="str">
        <f>IF(I60=Parameters!$C$4,'Budget CWW'!J60*Parameters!$D$5,IF(I60=Parameters!$D$4,'Budget CWW'!J60,IF(I60=Parameters!$E$4,'Budget CWW'!J60/Parameters!$E$6,"")))</f>
        <v/>
      </c>
      <c r="M60" s="30" t="str">
        <f>IF(I60=Parameters!$C$4,'Budget CWW'!J60*Parameters!$E$5,IF(I60=Parameters!$D$4,'Budget CWW'!J60*Parameters!$E$6,IF(I60=Parameters!$E$4,'Budget CWW'!J60,"")))</f>
        <v/>
      </c>
      <c r="N60" s="31"/>
      <c r="O60" s="31"/>
      <c r="P60" s="31"/>
    </row>
    <row r="61" spans="2:16" x14ac:dyDescent="0.45">
      <c r="J61" s="30">
        <f t="shared" si="5"/>
        <v>0</v>
      </c>
      <c r="K61" s="30" t="str">
        <f>IF(I61=Parameters!$C$4,J61*Parameters!$C$5,IF(I61=Parameters!$D$4,J61*Parameters!$C$6,IF(I61=Parameters!$E$4,J61*Parameters!$C$8,"")))</f>
        <v/>
      </c>
      <c r="L61" s="30" t="str">
        <f>IF(I61=Parameters!$C$4,'Budget CWW'!J61*Parameters!$D$5,IF(I61=Parameters!$D$4,'Budget CWW'!J61,IF(I61=Parameters!$E$4,'Budget CWW'!J61/Parameters!$E$6,"")))</f>
        <v/>
      </c>
      <c r="M61" s="30" t="str">
        <f>IF(I61=Parameters!$C$4,'Budget CWW'!J61*Parameters!$E$5,IF(I61=Parameters!$D$4,'Budget CWW'!J61*Parameters!$E$6,IF(I61=Parameters!$E$4,'Budget CWW'!J61,"")))</f>
        <v/>
      </c>
    </row>
    <row r="62" spans="2:16" x14ac:dyDescent="0.45">
      <c r="J62" s="30">
        <f t="shared" si="5"/>
        <v>0</v>
      </c>
      <c r="K62" s="30" t="str">
        <f>IF(I62=Parameters!$C$4,J62*Parameters!$C$5,IF(I62=Parameters!$D$4,J62*Parameters!$C$6,IF(I62=Parameters!$E$4,J62*Parameters!$C$8,"")))</f>
        <v/>
      </c>
      <c r="L62" s="30" t="str">
        <f>IF(I62=Parameters!$C$4,'Budget CWW'!J62*Parameters!$D$5,IF(I62=Parameters!$D$4,'Budget CWW'!J62,IF(I62=Parameters!$E$4,'Budget CWW'!J62/Parameters!$E$6,"")))</f>
        <v/>
      </c>
      <c r="M62" s="30" t="str">
        <f>IF(I62=Parameters!$C$4,'Budget CWW'!J62*Parameters!$E$5,IF(I62=Parameters!$D$4,'Budget CWW'!J62*Parameters!$E$6,IF(I62=Parameters!$E$4,'Budget CWW'!J62,"")))</f>
        <v/>
      </c>
    </row>
    <row r="63" spans="2:16" x14ac:dyDescent="0.45">
      <c r="J63" s="30">
        <f t="shared" si="5"/>
        <v>0</v>
      </c>
      <c r="K63" s="30" t="str">
        <f>IF(I63=Parameters!$C$4,J63*Parameters!$C$5,IF(I63=Parameters!$D$4,J63*Parameters!$C$6,IF(I63=Parameters!$E$4,J63*Parameters!$C$8,"")))</f>
        <v/>
      </c>
      <c r="L63" s="30" t="str">
        <f>IF(I63=Parameters!$C$4,'Budget CWW'!J63*Parameters!$D$5,IF(I63=Parameters!$D$4,'Budget CWW'!J63,IF(I63=Parameters!$E$4,'Budget CWW'!J63/Parameters!$E$6,"")))</f>
        <v/>
      </c>
      <c r="M63" s="30" t="str">
        <f>IF(I63=Parameters!$C$4,'Budget CWW'!J63*Parameters!$E$5,IF(I63=Parameters!$D$4,'Budget CWW'!J63*Parameters!$E$6,IF(I63=Parameters!$E$4,'Budget CWW'!J63,"")))</f>
        <v/>
      </c>
    </row>
    <row r="64" spans="2:16" x14ac:dyDescent="0.45">
      <c r="J64" s="30">
        <f t="shared" si="5"/>
        <v>0</v>
      </c>
      <c r="K64" s="30" t="str">
        <f>IF(I64=Parameters!$C$4,J64*Parameters!$C$5,IF(I64=Parameters!$D$4,J64*Parameters!$C$6,IF(I64=Parameters!$E$4,J64*Parameters!$C$8,"")))</f>
        <v/>
      </c>
      <c r="L64" s="30" t="str">
        <f>IF(I64=Parameters!$C$4,'Budget CWW'!J64*Parameters!$D$5,IF(I64=Parameters!$D$4,'Budget CWW'!J64,IF(I64=Parameters!$E$4,'Budget CWW'!J64/Parameters!$E$6,"")))</f>
        <v/>
      </c>
      <c r="M64" s="30" t="str">
        <f>IF(I64=Parameters!$C$4,'Budget CWW'!J64*Parameters!$E$5,IF(I64=Parameters!$D$4,'Budget CWW'!J64*Parameters!$E$6,IF(I64=Parameters!$E$4,'Budget CWW'!J64,"")))</f>
        <v/>
      </c>
    </row>
    <row r="65" spans="2:16" x14ac:dyDescent="0.45">
      <c r="J65" s="30">
        <f t="shared" si="5"/>
        <v>0</v>
      </c>
      <c r="K65" s="30" t="str">
        <f>IF(I65=Parameters!$C$4,J65*Parameters!$C$5,IF(I65=Parameters!$D$4,J65*Parameters!$C$6,IF(I65=Parameters!$E$4,J65*Parameters!$C$8,"")))</f>
        <v/>
      </c>
      <c r="L65" s="30" t="str">
        <f>IF(I65=Parameters!$C$4,'Budget CWW'!J65*Parameters!$D$5,IF(I65=Parameters!$D$4,'Budget CWW'!J65,IF(I65=Parameters!$E$4,'Budget CWW'!J65/Parameters!$E$6,"")))</f>
        <v/>
      </c>
      <c r="M65" s="30" t="str">
        <f>IF(I65=Parameters!$C$4,'Budget CWW'!J65*Parameters!$E$5,IF(I65=Parameters!$D$4,'Budget CWW'!J65*Parameters!$E$6,IF(I65=Parameters!$E$4,'Budget CWW'!J65,"")))</f>
        <v/>
      </c>
    </row>
    <row r="66" spans="2:16" s="14" customFormat="1" x14ac:dyDescent="0.45">
      <c r="B66" s="11"/>
      <c r="C66" s="9"/>
      <c r="D66" s="5" t="s">
        <v>112</v>
      </c>
      <c r="E66" s="4"/>
      <c r="F66" s="4"/>
      <c r="G66" s="4"/>
      <c r="H66" s="4"/>
      <c r="I66" s="4"/>
      <c r="J66" s="28"/>
      <c r="K66" s="28">
        <f>SUBTOTAL(9,K67:K72)</f>
        <v>0</v>
      </c>
      <c r="L66" s="28"/>
      <c r="M66" s="28"/>
      <c r="N66" s="28"/>
      <c r="O66" s="28"/>
      <c r="P66" s="28"/>
    </row>
    <row r="67" spans="2:16" x14ac:dyDescent="0.45">
      <c r="D67" s="26" t="s">
        <v>82</v>
      </c>
      <c r="J67" s="30">
        <f t="shared" ref="J67:J72" si="6">E67*G67*H67</f>
        <v>0</v>
      </c>
      <c r="K67" s="30" t="str">
        <f>IF(I67=Parameters!$C$4,J67*Parameters!$C$5,IF(I67=Parameters!$D$4,J67*Parameters!$C$6,IF(I67=Parameters!$E$4,J67*Parameters!$C$8,"")))</f>
        <v/>
      </c>
      <c r="L67" s="30" t="str">
        <f>IF(I67=Parameters!$C$4,'Budget CWW'!J67*Parameters!$D$5,IF(I67=Parameters!$D$4,'Budget CWW'!J67,IF(I67=Parameters!$E$4,'Budget CWW'!J67/Parameters!$E$6,"")))</f>
        <v/>
      </c>
      <c r="M67" s="30" t="str">
        <f>IF(I67=Parameters!$C$4,'Budget CWW'!J67*Parameters!$E$5,IF(I67=Parameters!$D$4,'Budget CWW'!J67*Parameters!$E$6,IF(I67=Parameters!$E$4,'Budget CWW'!J67,"")))</f>
        <v/>
      </c>
    </row>
    <row r="68" spans="2:16" x14ac:dyDescent="0.45">
      <c r="J68" s="30">
        <f t="shared" si="6"/>
        <v>0</v>
      </c>
      <c r="K68" s="30" t="str">
        <f>IF(I68=Parameters!$C$4,J68*Parameters!$C$5,IF(I68=Parameters!$D$4,J68*Parameters!$C$6,IF(I68=Parameters!$E$4,J68*Parameters!$C$8,"")))</f>
        <v/>
      </c>
      <c r="L68" s="30" t="str">
        <f>IF(I68=Parameters!$C$4,'Budget CWW'!J68*Parameters!$D$5,IF(I68=Parameters!$D$4,'Budget CWW'!J68,IF(I68=Parameters!$E$4,'Budget CWW'!J68/Parameters!$E$6,"")))</f>
        <v/>
      </c>
      <c r="M68" s="30" t="str">
        <f>IF(I68=Parameters!$C$4,'Budget CWW'!J68*Parameters!$E$5,IF(I68=Parameters!$D$4,'Budget CWW'!J68*Parameters!$E$6,IF(I68=Parameters!$E$4,'Budget CWW'!J68,"")))</f>
        <v/>
      </c>
    </row>
    <row r="69" spans="2:16" x14ac:dyDescent="0.45">
      <c r="J69" s="30">
        <f t="shared" si="6"/>
        <v>0</v>
      </c>
      <c r="K69" s="30" t="str">
        <f>IF(I69=Parameters!$C$4,J69*Parameters!$C$5,IF(I69=Parameters!$D$4,J69*Parameters!$C$6,IF(I69=Parameters!$E$4,J69*Parameters!$C$8,"")))</f>
        <v/>
      </c>
      <c r="L69" s="30" t="str">
        <f>IF(I69=Parameters!$C$4,'Budget CWW'!J69*Parameters!$D$5,IF(I69=Parameters!$D$4,'Budget CWW'!J69,IF(I69=Parameters!$E$4,'Budget CWW'!J69/Parameters!$E$6,"")))</f>
        <v/>
      </c>
      <c r="M69" s="30" t="str">
        <f>IF(I69=Parameters!$C$4,'Budget CWW'!J69*Parameters!$E$5,IF(I69=Parameters!$D$4,'Budget CWW'!J69*Parameters!$E$6,IF(I69=Parameters!$E$4,'Budget CWW'!J69,"")))</f>
        <v/>
      </c>
    </row>
    <row r="70" spans="2:16" x14ac:dyDescent="0.45">
      <c r="J70" s="30">
        <f t="shared" si="6"/>
        <v>0</v>
      </c>
      <c r="K70" s="30" t="str">
        <f>IF(I70=Parameters!$C$4,J70*Parameters!$C$5,IF(I70=Parameters!$D$4,J70*Parameters!$C$6,IF(I70=Parameters!$E$4,J70*Parameters!$C$8,"")))</f>
        <v/>
      </c>
      <c r="L70" s="30" t="str">
        <f>IF(I70=Parameters!$C$4,'Budget CWW'!J70*Parameters!$D$5,IF(I70=Parameters!$D$4,'Budget CWW'!J70,IF(I70=Parameters!$E$4,'Budget CWW'!J70/Parameters!$E$6,"")))</f>
        <v/>
      </c>
      <c r="M70" s="30" t="str">
        <f>IF(I70=Parameters!$C$4,'Budget CWW'!J70*Parameters!$E$5,IF(I70=Parameters!$D$4,'Budget CWW'!J70*Parameters!$E$6,IF(I70=Parameters!$E$4,'Budget CWW'!J70,"")))</f>
        <v/>
      </c>
    </row>
    <row r="71" spans="2:16" x14ac:dyDescent="0.45">
      <c r="J71" s="30">
        <f t="shared" si="6"/>
        <v>0</v>
      </c>
      <c r="K71" s="30" t="str">
        <f>IF(I71=Parameters!$C$4,J71*Parameters!$C$5,IF(I71=Parameters!$D$4,J71*Parameters!$C$6,IF(I71=Parameters!$E$4,J71*Parameters!$C$8,"")))</f>
        <v/>
      </c>
      <c r="L71" s="30" t="str">
        <f>IF(I71=Parameters!$C$4,'Budget CWW'!J71*Parameters!$D$5,IF(I71=Parameters!$D$4,'Budget CWW'!J71,IF(I71=Parameters!$E$4,'Budget CWW'!J71/Parameters!$E$6,"")))</f>
        <v/>
      </c>
      <c r="M71" s="30" t="str">
        <f>IF(I71=Parameters!$C$4,'Budget CWW'!J71*Parameters!$E$5,IF(I71=Parameters!$D$4,'Budget CWW'!J71*Parameters!$E$6,IF(I71=Parameters!$E$4,'Budget CWW'!J71,"")))</f>
        <v/>
      </c>
    </row>
    <row r="72" spans="2:16" x14ac:dyDescent="0.45">
      <c r="J72" s="30">
        <f t="shared" si="6"/>
        <v>0</v>
      </c>
      <c r="K72" s="30" t="str">
        <f>IF(I72=Parameters!$C$4,J72*Parameters!$C$5,IF(I72=Parameters!$D$4,J72*Parameters!$C$6,IF(I72=Parameters!$E$4,J72*Parameters!$C$8,"")))</f>
        <v/>
      </c>
      <c r="L72" s="30" t="str">
        <f>IF(I72=Parameters!$C$4,'Budget CWW'!J72*Parameters!$D$5,IF(I72=Parameters!$D$4,'Budget CWW'!J72,IF(I72=Parameters!$E$4,'Budget CWW'!J72/Parameters!$E$6,"")))</f>
        <v/>
      </c>
      <c r="M72" s="30" t="str">
        <f>IF(I72=Parameters!$C$4,'Budget CWW'!J72*Parameters!$E$5,IF(I72=Parameters!$D$4,'Budget CWW'!J72*Parameters!$E$6,IF(I72=Parameters!$E$4,'Budget CWW'!J72,"")))</f>
        <v/>
      </c>
    </row>
    <row r="73" spans="2:16" x14ac:dyDescent="0.45">
      <c r="C73" s="8"/>
      <c r="D73" s="6" t="s">
        <v>78</v>
      </c>
      <c r="E73" s="6"/>
      <c r="F73" s="6"/>
      <c r="G73" s="6"/>
      <c r="H73" s="6"/>
      <c r="I73" s="6"/>
      <c r="J73" s="27"/>
      <c r="K73" s="27">
        <f>SUBTOTAL(9,K74:K84)</f>
        <v>0</v>
      </c>
      <c r="L73" s="27"/>
      <c r="M73" s="27"/>
      <c r="N73" s="27"/>
      <c r="O73" s="27"/>
      <c r="P73" s="27"/>
    </row>
    <row r="74" spans="2:16" x14ac:dyDescent="0.45">
      <c r="C74" s="9"/>
      <c r="D74" s="5" t="s">
        <v>79</v>
      </c>
      <c r="E74" s="4"/>
      <c r="F74" s="4"/>
      <c r="G74" s="4"/>
      <c r="H74" s="4"/>
      <c r="I74" s="4"/>
      <c r="J74" s="28"/>
      <c r="K74" s="28">
        <f>SUBTOTAL(9,K75:K78)</f>
        <v>0</v>
      </c>
      <c r="L74" s="28"/>
      <c r="M74" s="28"/>
      <c r="N74" s="28"/>
      <c r="O74" s="28"/>
      <c r="P74" s="28"/>
    </row>
    <row r="75" spans="2:16" x14ac:dyDescent="0.45">
      <c r="B75" s="1" t="s">
        <v>40</v>
      </c>
      <c r="C75" s="1">
        <v>1850</v>
      </c>
      <c r="D75" t="s">
        <v>6</v>
      </c>
      <c r="F75" t="s">
        <v>5</v>
      </c>
      <c r="I75" t="s">
        <v>54</v>
      </c>
      <c r="J75" s="30">
        <f t="shared" ref="J75:J78" si="7">E75*G75*H75</f>
        <v>0</v>
      </c>
      <c r="K75" s="30">
        <f>IF(I75=Parameters!$C$4,J75*Parameters!$C$5,IF(I75=Parameters!$D$4,J75*Parameters!$C$6,IF(I75=Parameters!$E$4,J75*Parameters!$C$8,"")))</f>
        <v>0</v>
      </c>
      <c r="L75" s="30">
        <f>IF(I75=Parameters!$C$4,'Budget CWW'!J75*Parameters!$D$5,IF(I75=Parameters!$D$4,'Budget CWW'!J75,IF(I75=Parameters!$E$4,'Budget CWW'!J75/Parameters!$E$6,"")))</f>
        <v>0</v>
      </c>
      <c r="M75" s="30">
        <f>IF(I75=Parameters!$C$4,'Budget CWW'!J75*Parameters!$E$5,IF(I75=Parameters!$D$4,'Budget CWW'!J75*Parameters!$E$6,IF(I75=Parameters!$E$4,'Budget CWW'!J75,"")))</f>
        <v>0</v>
      </c>
    </row>
    <row r="76" spans="2:16" x14ac:dyDescent="0.45">
      <c r="B76" s="1" t="s">
        <v>40</v>
      </c>
      <c r="C76" s="1">
        <v>1851</v>
      </c>
      <c r="D76" t="s">
        <v>4</v>
      </c>
      <c r="F76" t="s">
        <v>1</v>
      </c>
      <c r="J76" s="30">
        <f t="shared" si="7"/>
        <v>0</v>
      </c>
      <c r="K76" s="30" t="str">
        <f>IF(I76=Parameters!$C$4,J76*Parameters!$C$5,IF(I76=Parameters!$D$4,J76*Parameters!$C$6,IF(I76=Parameters!$E$4,J76*Parameters!$C$8,"")))</f>
        <v/>
      </c>
      <c r="L76" s="30" t="str">
        <f>IF(I76=Parameters!$C$4,'Budget CWW'!J76*Parameters!$D$5,IF(I76=Parameters!$D$4,'Budget CWW'!J76,IF(I76=Parameters!$E$4,'Budget CWW'!J76/Parameters!$E$6,"")))</f>
        <v/>
      </c>
      <c r="M76" s="30" t="str">
        <f>IF(I76=Parameters!$C$4,'Budget CWW'!J76*Parameters!$E$5,IF(I76=Parameters!$D$4,'Budget CWW'!J76*Parameters!$E$6,IF(I76=Parameters!$E$4,'Budget CWW'!J76,"")))</f>
        <v/>
      </c>
    </row>
    <row r="77" spans="2:16" x14ac:dyDescent="0.45">
      <c r="B77" s="1" t="s">
        <v>40</v>
      </c>
      <c r="C77" s="1">
        <v>1852</v>
      </c>
      <c r="D77" t="s">
        <v>3</v>
      </c>
      <c r="F77" t="s">
        <v>1</v>
      </c>
      <c r="J77" s="30">
        <f t="shared" si="7"/>
        <v>0</v>
      </c>
      <c r="K77" s="30" t="str">
        <f>IF(I77=Parameters!$C$4,J77*Parameters!$C$5,IF(I77=Parameters!$D$4,J77*Parameters!$C$6,IF(I77=Parameters!$E$4,J77*Parameters!$C$8,"")))</f>
        <v/>
      </c>
      <c r="L77" s="30" t="str">
        <f>IF(I77=Parameters!$C$4,'Budget CWW'!J77*Parameters!$D$5,IF(I77=Parameters!$D$4,'Budget CWW'!J77,IF(I77=Parameters!$E$4,'Budget CWW'!J77/Parameters!$E$6,"")))</f>
        <v/>
      </c>
      <c r="M77" s="30" t="str">
        <f>IF(I77=Parameters!$C$4,'Budget CWW'!J77*Parameters!$E$5,IF(I77=Parameters!$D$4,'Budget CWW'!J77*Parameters!$E$6,IF(I77=Parameters!$E$4,'Budget CWW'!J77,"")))</f>
        <v/>
      </c>
    </row>
    <row r="78" spans="2:16" x14ac:dyDescent="0.45">
      <c r="B78" s="1" t="s">
        <v>40</v>
      </c>
      <c r="C78" s="1">
        <v>1853</v>
      </c>
      <c r="D78" t="s">
        <v>2</v>
      </c>
      <c r="F78" t="s">
        <v>1</v>
      </c>
      <c r="J78" s="30">
        <f t="shared" si="7"/>
        <v>0</v>
      </c>
      <c r="K78" s="30" t="str">
        <f>IF(I78=Parameters!$C$4,J78*Parameters!$C$5,IF(I78=Parameters!$D$4,J78*Parameters!$C$6,IF(I78=Parameters!$E$4,J78*Parameters!$C$8,"")))</f>
        <v/>
      </c>
      <c r="L78" s="30" t="str">
        <f>IF(I78=Parameters!$C$4,'Budget CWW'!J78*Parameters!$D$5,IF(I78=Parameters!$D$4,'Budget CWW'!J78,IF(I78=Parameters!$E$4,'Budget CWW'!J78/Parameters!$E$6,"")))</f>
        <v/>
      </c>
      <c r="M78" s="30" t="str">
        <f>IF(I78=Parameters!$C$4,'Budget CWW'!J78*Parameters!$E$5,IF(I78=Parameters!$D$4,'Budget CWW'!J78*Parameters!$E$6,IF(I78=Parameters!$E$4,'Budget CWW'!J78,"")))</f>
        <v/>
      </c>
    </row>
    <row r="79" spans="2:16" x14ac:dyDescent="0.45">
      <c r="C79" s="9"/>
      <c r="D79" s="5" t="s">
        <v>80</v>
      </c>
      <c r="E79" s="4"/>
      <c r="F79" s="4"/>
      <c r="G79" s="4"/>
      <c r="H79" s="4"/>
      <c r="I79" s="4"/>
      <c r="J79" s="28"/>
      <c r="K79" s="28">
        <f>SUBTOTAL(9,K80)</f>
        <v>0</v>
      </c>
      <c r="L79" s="28"/>
      <c r="M79" s="28"/>
      <c r="N79" s="28"/>
      <c r="O79" s="28"/>
      <c r="P79" s="28"/>
    </row>
    <row r="80" spans="2:16" x14ac:dyDescent="0.45">
      <c r="B80" s="1" t="s">
        <v>40</v>
      </c>
      <c r="C80" s="25" t="s">
        <v>106</v>
      </c>
      <c r="D80" t="s">
        <v>81</v>
      </c>
      <c r="F80" t="s">
        <v>0</v>
      </c>
      <c r="I80" t="s">
        <v>54</v>
      </c>
      <c r="J80" s="30">
        <f t="shared" ref="J80" si="8">E80*G80*H80</f>
        <v>0</v>
      </c>
      <c r="K80" s="30">
        <f>IF(I80=Parameters!$C$4,J80*Parameters!$C$5,IF(I80=Parameters!$D$4,J80*Parameters!$C$6,IF(I80=Parameters!$E$4,J80*Parameters!$C$8,"")))</f>
        <v>0</v>
      </c>
      <c r="L80" s="30">
        <f>IF(I80=Parameters!$C$4,'Budget CWW'!J80*Parameters!$D$5,IF(I80=Parameters!$D$4,'Budget CWW'!J80,IF(I80=Parameters!$E$4,'Budget CWW'!J80/Parameters!$E$6,"")))</f>
        <v>0</v>
      </c>
      <c r="M80" s="30">
        <f>IF(I80=Parameters!$C$4,'Budget CWW'!J80*Parameters!$E$5,IF(I80=Parameters!$D$4,'Budget CWW'!J80*Parameters!$E$6,IF(I80=Parameters!$E$4,'Budget CWW'!J80,"")))</f>
        <v>0</v>
      </c>
    </row>
    <row r="81" spans="2:16" s="14" customFormat="1" x14ac:dyDescent="0.45">
      <c r="B81" s="11"/>
      <c r="C81" s="9"/>
      <c r="D81" s="5" t="s">
        <v>98</v>
      </c>
      <c r="E81" s="4"/>
      <c r="F81" s="4"/>
      <c r="G81" s="4"/>
      <c r="H81" s="4"/>
      <c r="I81" s="4"/>
      <c r="J81" s="28"/>
      <c r="K81" s="28">
        <f>SUBTOTAL(9,K82:K84)</f>
        <v>0</v>
      </c>
      <c r="L81" s="28"/>
      <c r="M81" s="28"/>
      <c r="N81" s="28"/>
      <c r="O81" s="28"/>
      <c r="P81" s="28"/>
    </row>
    <row r="82" spans="2:16" x14ac:dyDescent="0.45">
      <c r="B82" s="1" t="s">
        <v>40</v>
      </c>
      <c r="C82" s="1" t="s">
        <v>16</v>
      </c>
      <c r="D82" t="s">
        <v>15</v>
      </c>
      <c r="F82" t="s">
        <v>101</v>
      </c>
      <c r="I82" t="s">
        <v>88</v>
      </c>
      <c r="J82" s="30">
        <f t="shared" ref="J82:J84" si="9">E82*G82*H82</f>
        <v>0</v>
      </c>
      <c r="K82" s="30">
        <f>IF(I82=Parameters!$C$4,J82*Parameters!$C$5,IF(I82=Parameters!$D$4,J82*Parameters!$C$6,IF(I82=Parameters!$E$4,J82*Parameters!$C$8,"")))</f>
        <v>0</v>
      </c>
      <c r="L82" s="30">
        <f>IF(I82=Parameters!$C$4,'Budget CWW'!J82*Parameters!$D$5,IF(I82=Parameters!$D$4,'Budget CWW'!J82,IF(I82=Parameters!$E$4,'Budget CWW'!J82/Parameters!$E$6,"")))</f>
        <v>0</v>
      </c>
      <c r="M82" s="30">
        <f>IF(I82=Parameters!$C$4,'Budget CWW'!J82*Parameters!$E$5,IF(I82=Parameters!$D$4,'Budget CWW'!J82*Parameters!$E$6,IF(I82=Parameters!$E$4,'Budget CWW'!J82,"")))</f>
        <v>0</v>
      </c>
    </row>
    <row r="83" spans="2:16" x14ac:dyDescent="0.45">
      <c r="B83" s="1" t="s">
        <v>40</v>
      </c>
      <c r="C83" s="25" t="s">
        <v>105</v>
      </c>
      <c r="D83" t="s">
        <v>104</v>
      </c>
      <c r="F83" t="s">
        <v>101</v>
      </c>
      <c r="I83" t="s">
        <v>88</v>
      </c>
      <c r="J83" s="30">
        <f t="shared" si="9"/>
        <v>0</v>
      </c>
      <c r="K83" s="30">
        <f>IF(I83=Parameters!$C$4,J83*Parameters!$C$5,IF(I83=Parameters!$D$4,J83*Parameters!$C$6,IF(I83=Parameters!$E$4,J83*Parameters!$C$8,"")))</f>
        <v>0</v>
      </c>
      <c r="L83" s="30">
        <f>IF(I83=Parameters!$C$4,'Budget CWW'!J83*Parameters!$D$5,IF(I83=Parameters!$D$4,'Budget CWW'!J83,IF(I83=Parameters!$E$4,'Budget CWW'!J83/Parameters!$E$6,"")))</f>
        <v>0</v>
      </c>
      <c r="M83" s="30">
        <f>IF(I83=Parameters!$C$4,'Budget CWW'!J83*Parameters!$E$5,IF(I83=Parameters!$D$4,'Budget CWW'!J83*Parameters!$E$6,IF(I83=Parameters!$E$4,'Budget CWW'!J83,"")))</f>
        <v>0</v>
      </c>
    </row>
    <row r="84" spans="2:16" x14ac:dyDescent="0.45">
      <c r="B84" s="1" t="s">
        <v>40</v>
      </c>
      <c r="C84" s="25"/>
      <c r="D84" t="s">
        <v>117</v>
      </c>
      <c r="F84" t="s">
        <v>101</v>
      </c>
      <c r="I84" t="s">
        <v>88</v>
      </c>
      <c r="J84" s="30">
        <f t="shared" si="9"/>
        <v>0</v>
      </c>
      <c r="K84" s="30">
        <f>IF(I84=Parameters!$C$4,J84*Parameters!$C$5,IF(I84=Parameters!$D$4,J84*Parameters!$C$6,IF(I84=Parameters!$E$4,J84*Parameters!$C$8,"")))</f>
        <v>0</v>
      </c>
      <c r="L84" s="30">
        <f>IF(I84=Parameters!$C$4,'Budget CWW'!J84*Parameters!$D$5,IF(I84=Parameters!$D$4,'Budget CWW'!J84,IF(I84=Parameters!$E$4,'Budget CWW'!J84/Parameters!$E$6,"")))</f>
        <v>0</v>
      </c>
      <c r="M84" s="30">
        <f>IF(I84=Parameters!$C$4,'Budget CWW'!J84*Parameters!$E$5,IF(I84=Parameters!$D$4,'Budget CWW'!J84*Parameters!$E$6,IF(I84=Parameters!$E$4,'Budget CWW'!J84,"")))</f>
        <v>0</v>
      </c>
    </row>
    <row r="85" spans="2:16" x14ac:dyDescent="0.45">
      <c r="C85" s="8"/>
      <c r="D85" s="6" t="s">
        <v>75</v>
      </c>
      <c r="E85" s="6"/>
      <c r="F85" s="6"/>
      <c r="G85" s="6"/>
      <c r="H85" s="6"/>
      <c r="I85" s="6"/>
      <c r="J85" s="27"/>
      <c r="K85" s="27">
        <f>SUBTOTAL(9,K86:K93)</f>
        <v>0</v>
      </c>
      <c r="L85" s="27"/>
      <c r="M85" s="27"/>
      <c r="N85" s="27"/>
      <c r="O85" s="27"/>
      <c r="P85" s="27"/>
    </row>
    <row r="86" spans="2:16" x14ac:dyDescent="0.45">
      <c r="C86" s="9"/>
      <c r="D86" s="5" t="s">
        <v>76</v>
      </c>
      <c r="E86" s="4"/>
      <c r="F86" s="4"/>
      <c r="G86" s="4"/>
      <c r="H86" s="4"/>
      <c r="I86" s="4"/>
      <c r="J86" s="28"/>
      <c r="K86" s="28">
        <f>SUBTOTAL(9,K87:K89)</f>
        <v>0</v>
      </c>
      <c r="L86" s="28"/>
      <c r="M86" s="28"/>
      <c r="N86" s="28"/>
      <c r="O86" s="28"/>
      <c r="P86" s="28"/>
    </row>
    <row r="87" spans="2:16" x14ac:dyDescent="0.45">
      <c r="C87" s="1">
        <v>1925</v>
      </c>
      <c r="D87" t="s">
        <v>13</v>
      </c>
      <c r="F87" t="s">
        <v>7</v>
      </c>
      <c r="J87" s="30">
        <f t="shared" ref="J87:J89" si="10">E87*G87*H87</f>
        <v>0</v>
      </c>
      <c r="K87" s="30" t="str">
        <f>IF(I87=Parameters!$C$4,J87*Parameters!$C$5,IF(I87=Parameters!$D$4,J87*Parameters!$C$6,IF(I87=Parameters!$E$4,J87*Parameters!$C$8,"")))</f>
        <v/>
      </c>
      <c r="L87" s="30" t="str">
        <f>IF(I87=Parameters!$C$4,'Budget CWW'!J87*Parameters!$D$5,IF(I87=Parameters!$D$4,'Budget CWW'!J87,IF(I87=Parameters!$E$4,'Budget CWW'!J87/Parameters!$E$6,"")))</f>
        <v/>
      </c>
      <c r="M87" s="30" t="str">
        <f>IF(I87=Parameters!$C$4,'Budget CWW'!J87*Parameters!$E$5,IF(I87=Parameters!$D$4,'Budget CWW'!J87*Parameters!$E$6,IF(I87=Parameters!$E$4,'Budget CWW'!J87,"")))</f>
        <v/>
      </c>
    </row>
    <row r="88" spans="2:16" x14ac:dyDescent="0.45">
      <c r="C88" s="1">
        <v>1926</v>
      </c>
      <c r="D88" t="s">
        <v>12</v>
      </c>
      <c r="F88" t="s">
        <v>7</v>
      </c>
      <c r="J88" s="30">
        <f t="shared" si="10"/>
        <v>0</v>
      </c>
      <c r="K88" s="30" t="str">
        <f>IF(I88=Parameters!$C$4,J88*Parameters!$C$5,IF(I88=Parameters!$D$4,J88*Parameters!$C$6,IF(I88=Parameters!$E$4,J88*Parameters!$C$8,"")))</f>
        <v/>
      </c>
      <c r="L88" s="30" t="str">
        <f>IF(I88=Parameters!$C$4,'Budget CWW'!J88*Parameters!$D$5,IF(I88=Parameters!$D$4,'Budget CWW'!J88,IF(I88=Parameters!$E$4,'Budget CWW'!J88/Parameters!$E$6,"")))</f>
        <v/>
      </c>
      <c r="M88" s="30" t="str">
        <f>IF(I88=Parameters!$C$4,'Budget CWW'!J88*Parameters!$E$5,IF(I88=Parameters!$D$4,'Budget CWW'!J88*Parameters!$E$6,IF(I88=Parameters!$E$4,'Budget CWW'!J88,"")))</f>
        <v/>
      </c>
    </row>
    <row r="89" spans="2:16" x14ac:dyDescent="0.45">
      <c r="C89" s="1">
        <v>1927</v>
      </c>
      <c r="D89" t="s">
        <v>11</v>
      </c>
      <c r="F89" t="s">
        <v>7</v>
      </c>
      <c r="J89" s="30">
        <f t="shared" si="10"/>
        <v>0</v>
      </c>
      <c r="K89" s="30" t="str">
        <f>IF(I89=Parameters!$C$4,J89*Parameters!$C$5,IF(I89=Parameters!$D$4,J89*Parameters!$C$6,IF(I89=Parameters!$E$4,J89*Parameters!$C$8,"")))</f>
        <v/>
      </c>
      <c r="L89" s="30" t="str">
        <f>IF(I89=Parameters!$C$4,'Budget CWW'!J89*Parameters!$D$5,IF(I89=Parameters!$D$4,'Budget CWW'!J89,IF(I89=Parameters!$E$4,'Budget CWW'!J89/Parameters!$E$6,"")))</f>
        <v/>
      </c>
      <c r="M89" s="30" t="str">
        <f>IF(I89=Parameters!$C$4,'Budget CWW'!J89*Parameters!$E$5,IF(I89=Parameters!$D$4,'Budget CWW'!J89*Parameters!$E$6,IF(I89=Parameters!$E$4,'Budget CWW'!J89,"")))</f>
        <v/>
      </c>
    </row>
    <row r="90" spans="2:16" x14ac:dyDescent="0.45">
      <c r="C90" s="9"/>
      <c r="D90" s="5" t="s">
        <v>77</v>
      </c>
      <c r="E90" s="4"/>
      <c r="F90" s="4"/>
      <c r="G90" s="4"/>
      <c r="H90" s="4"/>
      <c r="I90" s="4"/>
      <c r="J90" s="28"/>
      <c r="K90" s="28">
        <f>SUBTOTAL(9,K91:K93)</f>
        <v>0</v>
      </c>
      <c r="L90" s="28"/>
      <c r="M90" s="28"/>
      <c r="N90" s="28"/>
      <c r="O90" s="28"/>
      <c r="P90" s="28"/>
    </row>
    <row r="91" spans="2:16" x14ac:dyDescent="0.45">
      <c r="C91" s="1">
        <v>1900</v>
      </c>
      <c r="D91" t="s">
        <v>10</v>
      </c>
      <c r="F91" t="s">
        <v>7</v>
      </c>
      <c r="J91" s="30">
        <f t="shared" ref="J91:J93" si="11">E91*G91*H91</f>
        <v>0</v>
      </c>
      <c r="K91" s="30" t="str">
        <f>IF(I91=Parameters!$C$4,J91*Parameters!$C$5,IF(I91=Parameters!$D$4,J91*Parameters!$C$6,IF(I91=Parameters!$E$4,J91*Parameters!$C$8,"")))</f>
        <v/>
      </c>
      <c r="L91" s="30" t="str">
        <f>IF(I91=Parameters!$C$4,'Budget CWW'!J91*Parameters!$D$5,IF(I91=Parameters!$D$4,'Budget CWW'!J91,IF(I91=Parameters!$E$4,'Budget CWW'!J91/Parameters!$E$6,"")))</f>
        <v/>
      </c>
      <c r="M91" s="30" t="str">
        <f>IF(I91=Parameters!$C$4,'Budget CWW'!J91*Parameters!$E$5,IF(I91=Parameters!$D$4,'Budget CWW'!J91*Parameters!$E$6,IF(I91=Parameters!$E$4,'Budget CWW'!J91,"")))</f>
        <v/>
      </c>
    </row>
    <row r="92" spans="2:16" x14ac:dyDescent="0.45">
      <c r="C92" s="1">
        <v>1901</v>
      </c>
      <c r="D92" t="s">
        <v>9</v>
      </c>
      <c r="F92" t="s">
        <v>7</v>
      </c>
      <c r="J92" s="30">
        <f t="shared" si="11"/>
        <v>0</v>
      </c>
      <c r="K92" s="30" t="str">
        <f>IF(I92=Parameters!$C$4,J92*Parameters!$C$5,IF(I92=Parameters!$D$4,J92*Parameters!$C$6,IF(I92=Parameters!$E$4,J92*Parameters!$C$8,"")))</f>
        <v/>
      </c>
      <c r="L92" s="30" t="str">
        <f>IF(I92=Parameters!$C$4,'Budget CWW'!J92*Parameters!$D$5,IF(I92=Parameters!$D$4,'Budget CWW'!J92,IF(I92=Parameters!$E$4,'Budget CWW'!J92/Parameters!$E$6,"")))</f>
        <v/>
      </c>
      <c r="M92" s="30" t="str">
        <f>IF(I92=Parameters!$C$4,'Budget CWW'!J92*Parameters!$E$5,IF(I92=Parameters!$D$4,'Budget CWW'!J92*Parameters!$E$6,IF(I92=Parameters!$E$4,'Budget CWW'!J92,"")))</f>
        <v/>
      </c>
    </row>
    <row r="93" spans="2:16" x14ac:dyDescent="0.45">
      <c r="C93" s="1">
        <v>1902</v>
      </c>
      <c r="D93" t="s">
        <v>8</v>
      </c>
      <c r="F93" t="s">
        <v>7</v>
      </c>
      <c r="J93" s="30">
        <f t="shared" si="11"/>
        <v>0</v>
      </c>
      <c r="K93" s="30" t="str">
        <f>IF(I93=Parameters!$C$4,J93*Parameters!$C$5,IF(I93=Parameters!$D$4,J93*Parameters!$C$6,IF(I93=Parameters!$E$4,J93*Parameters!$C$8,"")))</f>
        <v/>
      </c>
      <c r="L93" s="30" t="str">
        <f>IF(I93=Parameters!$C$4,'Budget CWW'!J93*Parameters!$D$5,IF(I93=Parameters!$D$4,'Budget CWW'!J93,IF(I93=Parameters!$E$4,'Budget CWW'!J93/Parameters!$E$6,"")))</f>
        <v/>
      </c>
      <c r="M93" s="30" t="str">
        <f>IF(I93=Parameters!$C$4,'Budget CWW'!J93*Parameters!$E$5,IF(I93=Parameters!$D$4,'Budget CWW'!J93*Parameters!$E$6,IF(I93=Parameters!$E$4,'Budget CWW'!J93,"")))</f>
        <v/>
      </c>
    </row>
    <row r="94" spans="2:16" x14ac:dyDescent="0.45">
      <c r="C94" s="8"/>
      <c r="D94" s="6" t="s">
        <v>108</v>
      </c>
      <c r="E94" s="6"/>
      <c r="F94" s="6"/>
      <c r="G94" s="6"/>
      <c r="H94" s="6"/>
      <c r="I94" s="6"/>
      <c r="J94" s="27"/>
      <c r="K94" s="27">
        <f>SUBTOTAL(9,K7:K93)</f>
        <v>180</v>
      </c>
      <c r="L94" s="27">
        <f>SUBTOTAL(9,L7:L93)</f>
        <v>206.99999999999997</v>
      </c>
      <c r="M94" s="27">
        <f>SUBTOTAL(9,M7:M93)</f>
        <v>13455</v>
      </c>
      <c r="N94" s="27"/>
      <c r="O94" s="27"/>
      <c r="P94" s="27"/>
    </row>
    <row r="95" spans="2:16" x14ac:dyDescent="0.45">
      <c r="D95" t="s">
        <v>109</v>
      </c>
      <c r="E95" s="35">
        <v>7.0000000000000007E-2</v>
      </c>
      <c r="K95" s="30">
        <f>K94*E95</f>
        <v>12.600000000000001</v>
      </c>
      <c r="L95" s="30">
        <f>L94*F95</f>
        <v>0</v>
      </c>
      <c r="M95" s="30">
        <f>M94*G95</f>
        <v>0</v>
      </c>
    </row>
    <row r="96" spans="2:16" x14ac:dyDescent="0.45">
      <c r="D96" s="6" t="s">
        <v>110</v>
      </c>
      <c r="E96" s="6"/>
      <c r="F96" s="6"/>
      <c r="G96" s="6"/>
      <c r="H96" s="6"/>
      <c r="I96" s="6"/>
      <c r="J96" s="27"/>
      <c r="K96" s="27">
        <f>K94+K95</f>
        <v>192.6</v>
      </c>
      <c r="L96" s="27">
        <f>L94+L95</f>
        <v>206.99999999999997</v>
      </c>
      <c r="M96" s="27">
        <f>M94+M95</f>
        <v>13455</v>
      </c>
      <c r="N96" s="27"/>
      <c r="O96" s="27"/>
      <c r="P96" s="2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159"/>
  <sheetViews>
    <sheetView zoomScale="80" zoomScaleNormal="80" workbookViewId="0">
      <pane ySplit="6" topLeftCell="A145" activePane="bottomLeft" state="frozen"/>
      <selection activeCell="R30" sqref="R30"/>
      <selection pane="bottomLeft" activeCell="I163" sqref="I163"/>
    </sheetView>
  </sheetViews>
  <sheetFormatPr defaultColWidth="9.1328125" defaultRowHeight="14.25" outlineLevelRow="1" outlineLevelCol="1" x14ac:dyDescent="0.45"/>
  <cols>
    <col min="1" max="1" width="9.1328125" style="433"/>
    <col min="2" max="2" width="5.53125" style="431" customWidth="1" outlineLevel="1"/>
    <col min="3" max="3" width="15.6640625" style="432" customWidth="1" outlineLevel="1"/>
    <col min="4" max="4" width="44.46484375" style="433" customWidth="1"/>
    <col min="5" max="5" width="12.33203125" style="432" customWidth="1"/>
    <col min="6" max="6" width="13.53125" style="433" bestFit="1" customWidth="1"/>
    <col min="7" max="7" width="13.86328125" style="432" bestFit="1" customWidth="1"/>
    <col min="8" max="8" width="11" style="432" customWidth="1"/>
    <col min="9" max="9" width="11.46484375" style="433" customWidth="1"/>
    <col min="10" max="13" width="14.86328125" style="645" customWidth="1"/>
    <col min="14" max="14" width="10" style="433" customWidth="1"/>
    <col min="15" max="15" width="10.53125" style="434" bestFit="1" customWidth="1"/>
    <col min="16" max="16" width="10.53125" style="434" customWidth="1"/>
    <col min="17" max="17" width="14.86328125" style="645" customWidth="1"/>
    <col min="18" max="18" width="2.1328125" style="432" customWidth="1"/>
    <col min="19" max="19" width="11.6640625" style="435" customWidth="1"/>
    <col min="20" max="21" width="13" style="433" bestFit="1" customWidth="1"/>
    <col min="22" max="22" width="2.1328125" style="432" customWidth="1"/>
    <col min="23" max="23" width="20.53125" style="433" customWidth="1"/>
    <col min="24" max="24" width="16.33203125" style="435" customWidth="1"/>
    <col min="25" max="16384" width="9.1328125" style="433"/>
  </cols>
  <sheetData>
    <row r="1" spans="2:25" x14ac:dyDescent="0.45">
      <c r="J1" s="433" t="s">
        <v>404</v>
      </c>
      <c r="K1" s="432"/>
      <c r="L1" s="432"/>
      <c r="M1" s="432"/>
      <c r="Q1" s="433"/>
    </row>
    <row r="2" spans="2:25" x14ac:dyDescent="0.45">
      <c r="D2" s="436" t="s">
        <v>121</v>
      </c>
      <c r="F2" s="432" t="s">
        <v>138</v>
      </c>
      <c r="G2" s="437">
        <f>SUMIF(B:B,"S",J:J)/(1500000/1.07)</f>
        <v>0.30500403500000001</v>
      </c>
      <c r="I2" s="438" t="s">
        <v>403</v>
      </c>
      <c r="J2" s="439">
        <f>SUM(J8,J19,J36:J49,J62:J69)/J155</f>
        <v>0.19875395990622499</v>
      </c>
      <c r="K2" s="439"/>
      <c r="L2" s="439"/>
      <c r="M2" s="439"/>
      <c r="Q2" s="439"/>
    </row>
    <row r="3" spans="2:25" x14ac:dyDescent="0.45">
      <c r="D3" s="436" t="s">
        <v>122</v>
      </c>
      <c r="F3" s="440"/>
      <c r="J3" s="432"/>
      <c r="K3" s="432"/>
      <c r="L3" s="432"/>
      <c r="M3" s="432"/>
      <c r="Q3" s="432"/>
    </row>
    <row r="4" spans="2:25" x14ac:dyDescent="0.45">
      <c r="D4" s="436" t="s">
        <v>123</v>
      </c>
      <c r="J4" s="432"/>
      <c r="K4" s="432"/>
      <c r="L4" s="432"/>
      <c r="M4" s="432"/>
      <c r="Q4" s="432"/>
    </row>
    <row r="5" spans="2:25" ht="14.65" thickBot="1" x14ac:dyDescent="0.5">
      <c r="J5" s="432"/>
      <c r="K5" s="432"/>
      <c r="L5" s="432"/>
      <c r="M5" s="432"/>
      <c r="Q5" s="432"/>
    </row>
    <row r="6" spans="2:25" s="7" customFormat="1" ht="28.9" thickBot="1" x14ac:dyDescent="0.5">
      <c r="B6" s="42"/>
      <c r="C6" s="318" t="s">
        <v>57</v>
      </c>
      <c r="D6" s="319" t="s">
        <v>56</v>
      </c>
      <c r="E6" s="319" t="s">
        <v>55</v>
      </c>
      <c r="F6" s="319" t="s">
        <v>87</v>
      </c>
      <c r="G6" s="319" t="s">
        <v>83</v>
      </c>
      <c r="H6" s="319" t="s">
        <v>113</v>
      </c>
      <c r="I6" s="319" t="s">
        <v>84</v>
      </c>
      <c r="J6" s="319" t="s">
        <v>139</v>
      </c>
      <c r="K6" s="319" t="s">
        <v>388</v>
      </c>
      <c r="L6" s="319" t="s">
        <v>923</v>
      </c>
      <c r="M6" s="320" t="s">
        <v>187</v>
      </c>
      <c r="N6" s="7" t="s">
        <v>474</v>
      </c>
      <c r="O6" s="322" t="s">
        <v>476</v>
      </c>
      <c r="P6" s="322" t="s">
        <v>676</v>
      </c>
      <c r="Q6" s="686" t="s">
        <v>920</v>
      </c>
      <c r="S6" s="321"/>
      <c r="T6" s="7" t="s">
        <v>475</v>
      </c>
      <c r="U6" s="7" t="s">
        <v>674</v>
      </c>
      <c r="X6" s="321"/>
    </row>
    <row r="7" spans="2:25" x14ac:dyDescent="0.45">
      <c r="C7" s="441"/>
      <c r="D7" s="442" t="s">
        <v>53</v>
      </c>
      <c r="E7" s="443"/>
      <c r="F7" s="442"/>
      <c r="G7" s="443"/>
      <c r="H7" s="443"/>
      <c r="I7" s="442"/>
      <c r="J7" s="444">
        <f>SUBTOTAL(9,J8:J69)</f>
        <v>473283.16640734085</v>
      </c>
      <c r="K7" s="444">
        <f ca="1">SUBTOTAL(9,Q8:Q69)</f>
        <v>50205.612291175064</v>
      </c>
      <c r="L7" s="444">
        <f>SUBTOTAL(9,L8:L69)</f>
        <v>74783.076923076937</v>
      </c>
      <c r="M7" s="445">
        <f>SUBTOTAL(9,M8:M69)</f>
        <v>119873.04230769232</v>
      </c>
      <c r="N7" s="438">
        <f t="shared" ref="N7:N38" ca="1" si="0">J7-SUM(M7:Q7)</f>
        <v>0</v>
      </c>
      <c r="Q7" s="666">
        <f ca="1">SUBTOTAL(9,Q8:Q69)</f>
        <v>50205.612291175064</v>
      </c>
    </row>
    <row r="8" spans="2:25" s="452" customFormat="1" ht="14.65" thickBot="1" x14ac:dyDescent="0.5">
      <c r="B8" s="446"/>
      <c r="C8" s="447"/>
      <c r="D8" s="448" t="s">
        <v>51</v>
      </c>
      <c r="E8" s="448"/>
      <c r="F8" s="448"/>
      <c r="G8" s="448"/>
      <c r="H8" s="448"/>
      <c r="I8" s="448"/>
      <c r="J8" s="449">
        <f>SUBTOTAL(9,J9:J18)</f>
        <v>65342.999999999993</v>
      </c>
      <c r="K8" s="449">
        <f ca="1">SUBTOTAL(9,Q9:Q18)</f>
        <v>10519.511928747543</v>
      </c>
      <c r="L8" s="449">
        <f>SUBTOTAL(9,L9:L18)</f>
        <v>0</v>
      </c>
      <c r="M8" s="450">
        <f>SUBTOTAL(9,M9:M18)</f>
        <v>0</v>
      </c>
      <c r="N8" s="438">
        <f t="shared" ca="1" si="0"/>
        <v>0</v>
      </c>
      <c r="O8" s="434"/>
      <c r="P8" s="434"/>
      <c r="Q8" s="667">
        <f ca="1">SUBTOTAL(9,Q9:Q18)</f>
        <v>10519.511928747543</v>
      </c>
      <c r="R8" s="453"/>
      <c r="S8" s="451"/>
      <c r="V8" s="453"/>
      <c r="X8" s="451" t="s">
        <v>921</v>
      </c>
      <c r="Y8" s="452" t="s">
        <v>922</v>
      </c>
    </row>
    <row r="9" spans="2:25" s="452" customFormat="1" ht="15" customHeight="1" x14ac:dyDescent="0.45">
      <c r="B9" s="446" t="s">
        <v>46</v>
      </c>
      <c r="C9" s="454" t="s">
        <v>130</v>
      </c>
      <c r="D9" s="455" t="s">
        <v>50</v>
      </c>
      <c r="E9" s="456">
        <v>0.1</v>
      </c>
      <c r="F9" s="457" t="s">
        <v>21</v>
      </c>
      <c r="G9" s="458">
        <v>7800</v>
      </c>
      <c r="H9" s="459">
        <v>18</v>
      </c>
      <c r="I9" s="455" t="s">
        <v>54</v>
      </c>
      <c r="J9" s="460">
        <f>IF(I9="EUR",E9*G9*H9/Parameters!$C$6, IF(I9="USD",E9*G9*H9, IF(I9="HTG",E9*G9*H9*Parameters!$D$8)))</f>
        <v>16145.999999999998</v>
      </c>
      <c r="K9" s="460">
        <f>J9</f>
        <v>16145.999999999998</v>
      </c>
      <c r="L9" s="460"/>
      <c r="M9" s="461"/>
      <c r="N9" s="438">
        <f t="shared" ca="1" si="0"/>
        <v>0</v>
      </c>
      <c r="O9" s="434">
        <v>1</v>
      </c>
      <c r="P9" s="434"/>
      <c r="Q9" s="668">
        <f ca="1">SUMIF('UD054'!AA:AA,'BU PROG USD'!D9,'UD054'!Y:Y)</f>
        <v>3174.1638613173318</v>
      </c>
      <c r="R9" s="453"/>
      <c r="S9" s="451"/>
      <c r="V9" s="453">
        <v>1</v>
      </c>
      <c r="W9" s="687" t="s">
        <v>414</v>
      </c>
      <c r="X9" s="691">
        <f>SUMIF($O:$O,$V9,J:J)</f>
        <v>456667.78179195628</v>
      </c>
      <c r="Y9" s="462">
        <f ca="1">SUMIF($O:$O,$V9,Q:Q)</f>
        <v>46916.724630402547</v>
      </c>
    </row>
    <row r="10" spans="2:25" s="452" customFormat="1" ht="15" customHeight="1" x14ac:dyDescent="0.45">
      <c r="B10" s="446" t="s">
        <v>46</v>
      </c>
      <c r="C10" s="454" t="s">
        <v>130</v>
      </c>
      <c r="D10" s="455" t="s">
        <v>49</v>
      </c>
      <c r="E10" s="456">
        <v>0.1</v>
      </c>
      <c r="F10" s="457" t="s">
        <v>21</v>
      </c>
      <c r="G10" s="458">
        <v>6800</v>
      </c>
      <c r="H10" s="459">
        <v>18</v>
      </c>
      <c r="I10" s="455" t="s">
        <v>54</v>
      </c>
      <c r="J10" s="460">
        <f>IF(I10="EUR",E10*G10*H10/Parameters!$C$6, IF(I10="USD",E10*G10*H10, IF(I10="HTG",E10*G10*H10*Parameters!$D$8)))</f>
        <v>14075.999999999998</v>
      </c>
      <c r="K10" s="460">
        <f t="shared" ref="K10:K24" si="1">J10</f>
        <v>14075.999999999998</v>
      </c>
      <c r="L10" s="460"/>
      <c r="M10" s="461"/>
      <c r="N10" s="438">
        <f t="shared" ca="1" si="0"/>
        <v>0</v>
      </c>
      <c r="O10" s="434">
        <v>1</v>
      </c>
      <c r="P10" s="434"/>
      <c r="Q10" s="668">
        <f ca="1">SUMIF('UD054'!AA:AA,'BU PROG USD'!D10,'UD054'!Y:Y)</f>
        <v>2699.7823797612136</v>
      </c>
      <c r="R10" s="453"/>
      <c r="S10" s="451"/>
      <c r="V10" s="453">
        <v>2</v>
      </c>
      <c r="W10" s="688" t="s">
        <v>415</v>
      </c>
      <c r="X10" s="692">
        <f t="shared" ref="X10:X15" si="2">SUMIF(O:O,V10,J:J)</f>
        <v>0</v>
      </c>
      <c r="Y10" s="463">
        <f t="shared" ref="Y10:Y15" si="3">SUMIF($O:$O,$V10,Q:Q)</f>
        <v>0</v>
      </c>
    </row>
    <row r="11" spans="2:25" s="452" customFormat="1" ht="15" customHeight="1" x14ac:dyDescent="0.45">
      <c r="B11" s="446" t="s">
        <v>46</v>
      </c>
      <c r="C11" s="454" t="s">
        <v>130</v>
      </c>
      <c r="D11" s="455" t="s">
        <v>48</v>
      </c>
      <c r="E11" s="456">
        <v>0.1</v>
      </c>
      <c r="F11" s="457" t="s">
        <v>21</v>
      </c>
      <c r="G11" s="458">
        <v>6800</v>
      </c>
      <c r="H11" s="459">
        <v>15</v>
      </c>
      <c r="I11" s="455" t="s">
        <v>54</v>
      </c>
      <c r="J11" s="460">
        <f>IF(I11="EUR",E11*G11*H11/Parameters!$C$6, IF(I11="USD",E11*G11*H11, IF(I11="HTG",E11*G11*H11*Parameters!$D$8)))</f>
        <v>11729.999999999998</v>
      </c>
      <c r="K11" s="460">
        <f t="shared" si="1"/>
        <v>11729.999999999998</v>
      </c>
      <c r="L11" s="460"/>
      <c r="M11" s="461"/>
      <c r="N11" s="438">
        <f t="shared" ca="1" si="0"/>
        <v>0</v>
      </c>
      <c r="O11" s="434">
        <v>1</v>
      </c>
      <c r="P11" s="434"/>
      <c r="Q11" s="668">
        <f ca="1">SUMIF('UD054'!AA:AA,'BU PROG USD'!D11,'UD054'!Y:Y)</f>
        <v>2192.5469895986112</v>
      </c>
      <c r="R11" s="453"/>
      <c r="S11" s="451"/>
      <c r="V11" s="453">
        <v>3</v>
      </c>
      <c r="W11" s="688" t="s">
        <v>416</v>
      </c>
      <c r="X11" s="692">
        <f t="shared" si="2"/>
        <v>11668</v>
      </c>
      <c r="Y11" s="463">
        <f t="shared" ca="1" si="3"/>
        <v>5223.26166922005</v>
      </c>
    </row>
    <row r="12" spans="2:25" s="452" customFormat="1" ht="15" customHeight="1" x14ac:dyDescent="0.45">
      <c r="B12" s="446" t="s">
        <v>46</v>
      </c>
      <c r="C12" s="454" t="s">
        <v>130</v>
      </c>
      <c r="D12" s="455" t="s">
        <v>47</v>
      </c>
      <c r="E12" s="456">
        <v>0.1</v>
      </c>
      <c r="F12" s="457" t="s">
        <v>21</v>
      </c>
      <c r="G12" s="458">
        <v>6800</v>
      </c>
      <c r="H12" s="459">
        <v>18</v>
      </c>
      <c r="I12" s="455" t="s">
        <v>54</v>
      </c>
      <c r="J12" s="460">
        <f>IF(I12="EUR",E12*G12*H12/Parameters!$C$6, IF(I12="USD",E12*G12*H12, IF(I12="HTG",E12*G12*H12*Parameters!$D$8)))</f>
        <v>14075.999999999998</v>
      </c>
      <c r="K12" s="460">
        <f t="shared" si="1"/>
        <v>14075.999999999998</v>
      </c>
      <c r="L12" s="460"/>
      <c r="M12" s="461"/>
      <c r="N12" s="438">
        <f t="shared" ca="1" si="0"/>
        <v>0</v>
      </c>
      <c r="O12" s="434">
        <v>1</v>
      </c>
      <c r="P12" s="434"/>
      <c r="Q12" s="668">
        <f ca="1">SUMIF('UD054'!AA:AA,'BU PROG USD'!D12,'UD054'!Y:Y)</f>
        <v>2453.0186980703847</v>
      </c>
      <c r="R12" s="453"/>
      <c r="S12" s="451"/>
      <c r="V12" s="453">
        <v>4</v>
      </c>
      <c r="W12" s="689" t="s">
        <v>417</v>
      </c>
      <c r="X12" s="692">
        <f t="shared" si="2"/>
        <v>0</v>
      </c>
      <c r="Y12" s="463">
        <f t="shared" si="3"/>
        <v>0</v>
      </c>
    </row>
    <row r="13" spans="2:25" s="452" customFormat="1" ht="15" customHeight="1" x14ac:dyDescent="0.45">
      <c r="B13" s="446" t="s">
        <v>46</v>
      </c>
      <c r="C13" s="454" t="s">
        <v>130</v>
      </c>
      <c r="D13" s="455" t="s">
        <v>131</v>
      </c>
      <c r="E13" s="456">
        <v>0.05</v>
      </c>
      <c r="F13" s="457" t="s">
        <v>21</v>
      </c>
      <c r="G13" s="458">
        <v>6800</v>
      </c>
      <c r="H13" s="459">
        <v>15</v>
      </c>
      <c r="I13" s="455" t="s">
        <v>54</v>
      </c>
      <c r="J13" s="460">
        <f>IF(I13="EUR",E13*G13*H13/Parameters!$C$6, IF(I13="USD",E13*G13*H13, IF(I13="HTG",E13*G13*H13*Parameters!$D$8)))</f>
        <v>5864.9999999999991</v>
      </c>
      <c r="K13" s="460">
        <f t="shared" si="1"/>
        <v>5864.9999999999991</v>
      </c>
      <c r="L13" s="460"/>
      <c r="M13" s="461"/>
      <c r="N13" s="438">
        <f t="shared" ca="1" si="0"/>
        <v>0</v>
      </c>
      <c r="O13" s="434">
        <v>1</v>
      </c>
      <c r="P13" s="434"/>
      <c r="Q13" s="668">
        <f>SUMIF('UD054'!AA:AA,'BU PROG USD'!D13,'UD054'!Y:Y)</f>
        <v>0</v>
      </c>
      <c r="R13" s="453"/>
      <c r="S13" s="451"/>
      <c r="V13" s="453">
        <v>5</v>
      </c>
      <c r="W13" s="688" t="s">
        <v>418</v>
      </c>
      <c r="X13" s="692">
        <f t="shared" si="2"/>
        <v>39256.730769230766</v>
      </c>
      <c r="Y13" s="463">
        <f t="shared" ca="1" si="3"/>
        <v>1977.9403839880138</v>
      </c>
    </row>
    <row r="14" spans="2:25" s="452" customFormat="1" ht="15" customHeight="1" x14ac:dyDescent="0.45">
      <c r="B14" s="446" t="s">
        <v>46</v>
      </c>
      <c r="C14" s="464" t="s">
        <v>132</v>
      </c>
      <c r="D14" s="455" t="s">
        <v>133</v>
      </c>
      <c r="E14" s="456">
        <v>0.5</v>
      </c>
      <c r="F14" s="457" t="s">
        <v>134</v>
      </c>
      <c r="G14" s="458">
        <v>1200</v>
      </c>
      <c r="H14" s="459">
        <v>1</v>
      </c>
      <c r="I14" s="455" t="s">
        <v>54</v>
      </c>
      <c r="J14" s="460">
        <f>IF(I14="EUR",E14*G14*H14/Parameters!$C$6, IF(I14="USD",E14*G14*H14, IF(I14="HTG",E14*G14*H14*Parameters!$D$8)))</f>
        <v>689.99999999999989</v>
      </c>
      <c r="K14" s="460">
        <f t="shared" si="1"/>
        <v>689.99999999999989</v>
      </c>
      <c r="L14" s="460"/>
      <c r="M14" s="461"/>
      <c r="N14" s="438">
        <f t="shared" ca="1" si="0"/>
        <v>0</v>
      </c>
      <c r="O14" s="434">
        <v>1</v>
      </c>
      <c r="P14" s="434"/>
      <c r="Q14" s="668">
        <f>SUMIF('UD054'!AA:AA,'BU PROG USD'!D14,'UD054'!Y:Y)</f>
        <v>0</v>
      </c>
      <c r="R14" s="453"/>
      <c r="S14" s="451"/>
      <c r="V14" s="453">
        <v>6</v>
      </c>
      <c r="W14" s="688" t="s">
        <v>419</v>
      </c>
      <c r="X14" s="692">
        <f t="shared" si="2"/>
        <v>0</v>
      </c>
      <c r="Y14" s="463">
        <f t="shared" si="3"/>
        <v>0</v>
      </c>
    </row>
    <row r="15" spans="2:25" s="452" customFormat="1" ht="15" customHeight="1" thickBot="1" x14ac:dyDescent="0.5">
      <c r="B15" s="446" t="s">
        <v>46</v>
      </c>
      <c r="C15" s="464" t="s">
        <v>132</v>
      </c>
      <c r="D15" s="455" t="s">
        <v>135</v>
      </c>
      <c r="E15" s="456">
        <v>0.5</v>
      </c>
      <c r="F15" s="457" t="s">
        <v>134</v>
      </c>
      <c r="G15" s="458">
        <v>1200</v>
      </c>
      <c r="H15" s="459">
        <v>1</v>
      </c>
      <c r="I15" s="455" t="s">
        <v>54</v>
      </c>
      <c r="J15" s="460">
        <f>IF(I15="EUR",E15*G15*H15/Parameters!$C$6, IF(I15="USD",E15*G15*H15, IF(I15="HTG",E15*G15*H15*Parameters!$D$8)))</f>
        <v>689.99999999999989</v>
      </c>
      <c r="K15" s="460">
        <f t="shared" si="1"/>
        <v>689.99999999999989</v>
      </c>
      <c r="L15" s="460"/>
      <c r="M15" s="461"/>
      <c r="N15" s="438">
        <f t="shared" ca="1" si="0"/>
        <v>0</v>
      </c>
      <c r="O15" s="434">
        <v>1</v>
      </c>
      <c r="P15" s="434"/>
      <c r="Q15" s="668">
        <f>SUMIF('UD054'!AA:AA,'BU PROG USD'!D15,'UD054'!Y:Y)</f>
        <v>0</v>
      </c>
      <c r="R15" s="453"/>
      <c r="S15" s="451"/>
      <c r="V15" s="453">
        <v>7</v>
      </c>
      <c r="W15" s="690" t="s">
        <v>420</v>
      </c>
      <c r="X15" s="693">
        <f t="shared" si="2"/>
        <v>134924.94230769231</v>
      </c>
      <c r="Y15" s="465">
        <f t="shared" ca="1" si="3"/>
        <v>2606.7129446223107</v>
      </c>
    </row>
    <row r="16" spans="2:25" s="452" customFormat="1" ht="14.65" thickBot="1" x14ac:dyDescent="0.5">
      <c r="B16" s="446" t="s">
        <v>46</v>
      </c>
      <c r="C16" s="464" t="s">
        <v>132</v>
      </c>
      <c r="D16" s="455" t="s">
        <v>136</v>
      </c>
      <c r="E16" s="456">
        <v>0.5</v>
      </c>
      <c r="F16" s="457" t="s">
        <v>134</v>
      </c>
      <c r="G16" s="458">
        <v>1200</v>
      </c>
      <c r="H16" s="459">
        <v>1</v>
      </c>
      <c r="I16" s="455" t="s">
        <v>54</v>
      </c>
      <c r="J16" s="460">
        <f>IF(I16="EUR",E16*G16*H16/Parameters!$C$6, IF(I16="USD",E16*G16*H16, IF(I16="HTG",E16*G16*H16*Parameters!$D$8)))</f>
        <v>689.99999999999989</v>
      </c>
      <c r="K16" s="460">
        <f t="shared" si="1"/>
        <v>689.99999999999989</v>
      </c>
      <c r="L16" s="460"/>
      <c r="M16" s="461"/>
      <c r="N16" s="438">
        <f t="shared" ca="1" si="0"/>
        <v>0</v>
      </c>
      <c r="O16" s="434">
        <v>1</v>
      </c>
      <c r="P16" s="434"/>
      <c r="Q16" s="668">
        <f>SUMIF('UD054'!AA:AA,'BU PROG USD'!D16,'UD054'!Y:Y)</f>
        <v>0</v>
      </c>
      <c r="R16" s="453"/>
      <c r="S16" s="451"/>
      <c r="V16" s="453"/>
      <c r="W16" s="466" t="s">
        <v>486</v>
      </c>
      <c r="X16" s="694">
        <f>J89</f>
        <v>664991.24615384603</v>
      </c>
      <c r="Y16" s="467">
        <f>Q89</f>
        <v>0</v>
      </c>
    </row>
    <row r="17" spans="1:25" s="452" customFormat="1" x14ac:dyDescent="0.45">
      <c r="B17" s="446" t="s">
        <v>46</v>
      </c>
      <c r="C17" s="464" t="s">
        <v>132</v>
      </c>
      <c r="D17" s="455" t="s">
        <v>137</v>
      </c>
      <c r="E17" s="456">
        <v>0.5</v>
      </c>
      <c r="F17" s="457" t="s">
        <v>134</v>
      </c>
      <c r="G17" s="458">
        <v>1200</v>
      </c>
      <c r="H17" s="459">
        <v>1</v>
      </c>
      <c r="I17" s="455" t="s">
        <v>54</v>
      </c>
      <c r="J17" s="460">
        <f>IF(I17="EUR",E17*G17*H17/Parameters!$C$6, IF(I17="USD",E17*G17*H17, IF(I17="HTG",E17*G17*H17*Parameters!$D$8)))</f>
        <v>689.99999999999989</v>
      </c>
      <c r="K17" s="460">
        <f t="shared" si="1"/>
        <v>689.99999999999989</v>
      </c>
      <c r="L17" s="460"/>
      <c r="M17" s="461"/>
      <c r="N17" s="438">
        <f t="shared" ca="1" si="0"/>
        <v>0</v>
      </c>
      <c r="O17" s="434">
        <v>1</v>
      </c>
      <c r="P17" s="434"/>
      <c r="Q17" s="668">
        <f>SUMIF('UD054'!AA:AA,'BU PROG USD'!D17,'UD054'!Y:Y)</f>
        <v>0</v>
      </c>
      <c r="R17" s="453"/>
      <c r="S17" s="451"/>
      <c r="V17" s="453"/>
      <c r="W17" s="468" t="s">
        <v>376</v>
      </c>
      <c r="X17" s="695">
        <f>SUM(J62:J64,J83,J122)</f>
        <v>70093.460769230762</v>
      </c>
      <c r="Y17" s="469">
        <f ca="1">SUM(Q62:Q64,Q83,Q122)</f>
        <v>3288.887660772516</v>
      </c>
    </row>
    <row r="18" spans="1:25" s="452" customFormat="1" x14ac:dyDescent="0.45">
      <c r="B18" s="446" t="s">
        <v>46</v>
      </c>
      <c r="C18" s="464" t="s">
        <v>132</v>
      </c>
      <c r="D18" s="455" t="s">
        <v>146</v>
      </c>
      <c r="E18" s="456">
        <v>0.5</v>
      </c>
      <c r="F18" s="457" t="s">
        <v>134</v>
      </c>
      <c r="G18" s="458">
        <v>1200</v>
      </c>
      <c r="H18" s="459">
        <v>1</v>
      </c>
      <c r="I18" s="455" t="s">
        <v>54</v>
      </c>
      <c r="J18" s="460">
        <f>IF(I18="EUR",E18*G18*H18/Parameters!$C$6, IF(I18="USD",E18*G18*H18, IF(I18="HTG",E18*G18*H18*Parameters!$D$8)))</f>
        <v>689.99999999999989</v>
      </c>
      <c r="K18" s="460">
        <f t="shared" si="1"/>
        <v>689.99999999999989</v>
      </c>
      <c r="L18" s="460"/>
      <c r="M18" s="461"/>
      <c r="N18" s="438">
        <f t="shared" ca="1" si="0"/>
        <v>0</v>
      </c>
      <c r="O18" s="434">
        <v>1</v>
      </c>
      <c r="P18" s="434"/>
      <c r="Q18" s="668">
        <f>SUMIF('UD054'!AA:AA,'BU PROG USD'!D18,'UD054'!Y:Y)</f>
        <v>0</v>
      </c>
      <c r="R18" s="453"/>
      <c r="S18" s="451"/>
      <c r="V18" s="453"/>
      <c r="W18" s="470" t="s">
        <v>81</v>
      </c>
      <c r="X18" s="696">
        <f>J132</f>
        <v>8167</v>
      </c>
      <c r="Y18" s="471">
        <f>Q132</f>
        <v>0</v>
      </c>
    </row>
    <row r="19" spans="1:25" ht="14.65" thickBot="1" x14ac:dyDescent="0.5">
      <c r="C19" s="472"/>
      <c r="D19" s="473" t="s">
        <v>44</v>
      </c>
      <c r="E19" s="474"/>
      <c r="F19" s="475"/>
      <c r="G19" s="474"/>
      <c r="H19" s="474"/>
      <c r="I19" s="475"/>
      <c r="J19" s="476">
        <f>SUBTOTAL(9,J20:J24)</f>
        <v>52405.499999999993</v>
      </c>
      <c r="K19" s="476">
        <f ca="1">SUBTOTAL(9,Q20:Q24)</f>
        <v>249.99999999999997</v>
      </c>
      <c r="L19" s="476">
        <f t="shared" ref="L19:M19" si="4">SUBTOTAL(9,L20:L24)</f>
        <v>0</v>
      </c>
      <c r="M19" s="477">
        <f t="shared" si="4"/>
        <v>0</v>
      </c>
      <c r="N19" s="438">
        <f t="shared" ca="1" si="0"/>
        <v>0</v>
      </c>
      <c r="Q19" s="669">
        <f t="shared" ref="Q19" ca="1" si="5">SUBTOTAL(9,Q20:Q24)</f>
        <v>249.99999999999997</v>
      </c>
      <c r="W19" s="478" t="s">
        <v>675</v>
      </c>
      <c r="X19" s="697">
        <f>J71</f>
        <v>16099.999999999998</v>
      </c>
      <c r="Y19" s="479">
        <f>Q71</f>
        <v>0</v>
      </c>
    </row>
    <row r="20" spans="1:25" ht="14.65" thickBot="1" x14ac:dyDescent="0.5">
      <c r="B20" s="431" t="s">
        <v>40</v>
      </c>
      <c r="C20" s="480" t="s">
        <v>127</v>
      </c>
      <c r="D20" s="481" t="s">
        <v>42</v>
      </c>
      <c r="E20" s="456">
        <v>0.5</v>
      </c>
      <c r="F20" s="481" t="s">
        <v>21</v>
      </c>
      <c r="G20" s="458">
        <v>5000</v>
      </c>
      <c r="H20" s="431">
        <v>16</v>
      </c>
      <c r="I20" s="481" t="s">
        <v>54</v>
      </c>
      <c r="J20" s="460">
        <f>IF(I20="EUR",E20*G20*H20/Parameters!$C$6, IF(I20="USD",E20*G20*H20, IF(I20="HTG",E20*G20*H20*Parameters!$D$8)))</f>
        <v>45999.999999999993</v>
      </c>
      <c r="K20" s="460">
        <f t="shared" si="1"/>
        <v>45999.999999999993</v>
      </c>
      <c r="L20" s="460"/>
      <c r="M20" s="461"/>
      <c r="N20" s="438">
        <f t="shared" ca="1" si="0"/>
        <v>0</v>
      </c>
      <c r="O20" s="434">
        <v>1</v>
      </c>
      <c r="Q20" s="668">
        <f ca="1">SUMIF('UD054'!AA:AA,'BU PROG USD'!D20,'UD054'!Y:Y)</f>
        <v>249.99999999999997</v>
      </c>
      <c r="W20" s="470"/>
      <c r="X20" s="698">
        <f>SUM(X9:X19)</f>
        <v>1401869.1617919563</v>
      </c>
      <c r="Y20" s="482">
        <f ca="1">SUM(Y9:Y19)</f>
        <v>60013.52728900544</v>
      </c>
    </row>
    <row r="21" spans="1:25" ht="14.65" thickBot="1" x14ac:dyDescent="0.5">
      <c r="B21" s="431" t="s">
        <v>40</v>
      </c>
      <c r="C21" s="464" t="s">
        <v>132</v>
      </c>
      <c r="D21" s="481" t="s">
        <v>147</v>
      </c>
      <c r="E21" s="456">
        <v>0.5</v>
      </c>
      <c r="F21" s="457" t="s">
        <v>134</v>
      </c>
      <c r="G21" s="458">
        <v>1200</v>
      </c>
      <c r="H21" s="459">
        <v>1</v>
      </c>
      <c r="I21" s="455" t="s">
        <v>54</v>
      </c>
      <c r="J21" s="460">
        <f>IF(I21="EUR",E21*G21*H21/Parameters!$C$6, IF(I21="USD",E21*G21*H21, IF(I21="HTG",E21*G21*H21*Parameters!$D$8)))</f>
        <v>689.99999999999989</v>
      </c>
      <c r="K21" s="460">
        <f t="shared" si="1"/>
        <v>689.99999999999989</v>
      </c>
      <c r="L21" s="460"/>
      <c r="M21" s="461"/>
      <c r="N21" s="438">
        <f t="shared" ca="1" si="0"/>
        <v>0</v>
      </c>
      <c r="O21" s="434">
        <v>1</v>
      </c>
      <c r="Q21" s="668">
        <f>SUMIF('UD054'!AA:AA,'BU PROG USD'!D21,'UD054'!Y:Y)</f>
        <v>0</v>
      </c>
      <c r="W21" s="466" t="s">
        <v>463</v>
      </c>
      <c r="X21" s="694">
        <f>X20*1.07</f>
        <v>1500000.0031173932</v>
      </c>
      <c r="Y21" s="467">
        <f ca="1">Y20*1.07</f>
        <v>64214.474199235825</v>
      </c>
    </row>
    <row r="22" spans="1:25" x14ac:dyDescent="0.45">
      <c r="B22" s="431" t="s">
        <v>40</v>
      </c>
      <c r="C22" s="480" t="s">
        <v>41</v>
      </c>
      <c r="D22" s="481" t="s">
        <v>924</v>
      </c>
      <c r="E22" s="431">
        <v>1</v>
      </c>
      <c r="F22" s="481" t="s">
        <v>37</v>
      </c>
      <c r="G22" s="431">
        <v>350</v>
      </c>
      <c r="H22" s="431">
        <v>10</v>
      </c>
      <c r="I22" s="481" t="s">
        <v>54</v>
      </c>
      <c r="J22" s="460">
        <f>IF(I22="EUR",E22*G22*H22/Parameters!$C$6, IF(I22="USD",E22*G22*H22, IF(I22="HTG",E22*G22*H22*Parameters!$D$8)))</f>
        <v>4024.9999999999995</v>
      </c>
      <c r="K22" s="460">
        <f t="shared" si="1"/>
        <v>4024.9999999999995</v>
      </c>
      <c r="L22" s="460"/>
      <c r="M22" s="461"/>
      <c r="N22" s="438">
        <f t="shared" ca="1" si="0"/>
        <v>0</v>
      </c>
      <c r="O22" s="434">
        <v>1</v>
      </c>
      <c r="Q22" s="668">
        <f>SUMIF('UD054'!AA:AA,'BU PROG USD'!D22,'UD054'!Y:Y)</f>
        <v>0</v>
      </c>
    </row>
    <row r="23" spans="1:25" x14ac:dyDescent="0.45">
      <c r="B23" s="431" t="s">
        <v>40</v>
      </c>
      <c r="C23" s="615" t="s">
        <v>39</v>
      </c>
      <c r="D23" s="481" t="s">
        <v>125</v>
      </c>
      <c r="E23" s="431">
        <v>1</v>
      </c>
      <c r="F23" s="481" t="s">
        <v>126</v>
      </c>
      <c r="G23" s="431">
        <v>1200</v>
      </c>
      <c r="H23" s="431">
        <v>1</v>
      </c>
      <c r="I23" s="481" t="s">
        <v>54</v>
      </c>
      <c r="J23" s="460">
        <f>IF(I23="EUR",E23*G23*H23/Parameters!$C$6, IF(I23="USD",E23*G23*H23, IF(I23="HTG",E23*G23*H23*Parameters!$D$8)))</f>
        <v>1379.9999999999998</v>
      </c>
      <c r="K23" s="460">
        <f t="shared" si="1"/>
        <v>1379.9999999999998</v>
      </c>
      <c r="L23" s="460"/>
      <c r="M23" s="461"/>
      <c r="N23" s="438">
        <f t="shared" ca="1" si="0"/>
        <v>0</v>
      </c>
      <c r="O23" s="434">
        <v>1</v>
      </c>
      <c r="Q23" s="668">
        <f>SUMIF('UD054'!AA:AA,'BU PROG USD'!D23,'UD054'!Y:Y)</f>
        <v>0</v>
      </c>
    </row>
    <row r="24" spans="1:25" x14ac:dyDescent="0.45">
      <c r="B24" s="431" t="s">
        <v>40</v>
      </c>
      <c r="C24" s="615" t="s">
        <v>677</v>
      </c>
      <c r="D24" s="481" t="s">
        <v>124</v>
      </c>
      <c r="E24" s="431">
        <v>1</v>
      </c>
      <c r="F24" s="481" t="s">
        <v>37</v>
      </c>
      <c r="G24" s="431">
        <v>27</v>
      </c>
      <c r="H24" s="431">
        <v>10</v>
      </c>
      <c r="I24" s="481" t="s">
        <v>54</v>
      </c>
      <c r="J24" s="460">
        <f>IF(I24="EUR",E24*G24*H24/Parameters!$C$6, IF(I24="USD",E24*G24*H24, IF(I24="HTG",E24*G24*H24*Parameters!$D$8)))</f>
        <v>310.49999999999994</v>
      </c>
      <c r="K24" s="460">
        <f t="shared" si="1"/>
        <v>310.49999999999994</v>
      </c>
      <c r="L24" s="460"/>
      <c r="M24" s="461"/>
      <c r="N24" s="438">
        <f t="shared" ca="1" si="0"/>
        <v>0</v>
      </c>
      <c r="O24" s="434">
        <v>1</v>
      </c>
      <c r="Q24" s="668">
        <f>SUMIF('UD054'!AA:AA,'BU PROG USD'!D24,'UD054'!Y:Y)</f>
        <v>0</v>
      </c>
    </row>
    <row r="25" spans="1:25" x14ac:dyDescent="0.45">
      <c r="A25" s="483"/>
      <c r="B25" s="484"/>
      <c r="C25" s="485"/>
      <c r="D25" s="448" t="s">
        <v>35</v>
      </c>
      <c r="E25" s="486"/>
      <c r="F25" s="487"/>
      <c r="G25" s="484"/>
      <c r="H25" s="484"/>
      <c r="I25" s="484"/>
      <c r="J25" s="449">
        <f>SUBTOTAL(9,J26:J49)</f>
        <v>160283.07692307694</v>
      </c>
      <c r="K25" s="449">
        <f ca="1">SUBTOTAL(9,Q26:Q49)</f>
        <v>21309.800693873749</v>
      </c>
      <c r="L25" s="449">
        <f>SUBTOTAL(9,L26:L49)</f>
        <v>19398.461538461543</v>
      </c>
      <c r="M25" s="450">
        <f>SUBTOTAL(9,M26:M49)</f>
        <v>44307.692307692312</v>
      </c>
      <c r="N25" s="438">
        <f t="shared" ca="1" si="0"/>
        <v>0</v>
      </c>
      <c r="Q25" s="667">
        <f ca="1">SUBTOTAL(9,Q26:Q49)</f>
        <v>21309.800693873749</v>
      </c>
    </row>
    <row r="26" spans="1:25" s="452" customFormat="1" x14ac:dyDescent="0.45">
      <c r="A26" s="433"/>
      <c r="B26" s="431" t="s">
        <v>46</v>
      </c>
      <c r="C26" s="488">
        <v>1500</v>
      </c>
      <c r="D26" s="489" t="s">
        <v>925</v>
      </c>
      <c r="E26" s="490">
        <v>0.3</v>
      </c>
      <c r="F26" s="489" t="s">
        <v>21</v>
      </c>
      <c r="G26" s="491">
        <v>94500</v>
      </c>
      <c r="H26" s="492">
        <v>18</v>
      </c>
      <c r="I26" s="493" t="s">
        <v>89</v>
      </c>
      <c r="J26" s="494">
        <f>IF(I26="EUR",E26*G26*H26/Parameters!$C$6, IF(I26="USD",E26*G26*H26, IF(I26="HTG",E26*G26*H26*Parameters!$D$8)))</f>
        <v>7850.7692307692314</v>
      </c>
      <c r="K26" s="494"/>
      <c r="L26" s="494">
        <f>J26</f>
        <v>7850.7692307692314</v>
      </c>
      <c r="M26" s="495"/>
      <c r="N26" s="438">
        <f t="shared" ca="1" si="0"/>
        <v>0</v>
      </c>
      <c r="O26" s="434">
        <v>1</v>
      </c>
      <c r="P26" s="434"/>
      <c r="Q26" s="670">
        <f ca="1">SUMIF('UD054'!AA:AA,'BU PROG USD'!D26,'UD054'!Y:Y)</f>
        <v>1389.2077377572102</v>
      </c>
      <c r="R26" s="453"/>
      <c r="S26" s="451"/>
      <c r="V26" s="453"/>
      <c r="X26" s="451"/>
    </row>
    <row r="27" spans="1:25" s="452" customFormat="1" x14ac:dyDescent="0.45">
      <c r="B27" s="431" t="s">
        <v>46</v>
      </c>
      <c r="C27" s="488">
        <v>1500</v>
      </c>
      <c r="D27" s="489" t="s">
        <v>926</v>
      </c>
      <c r="E27" s="490">
        <v>0.3</v>
      </c>
      <c r="F27" s="489" t="s">
        <v>21</v>
      </c>
      <c r="G27" s="491">
        <v>67500</v>
      </c>
      <c r="H27" s="492">
        <v>18</v>
      </c>
      <c r="I27" s="493" t="s">
        <v>89</v>
      </c>
      <c r="J27" s="494">
        <f>IF(I27="EUR",E27*G27*H27/Parameters!$C$6, IF(I27="USD",E27*G27*H27, IF(I27="HTG",E27*G27*H27*Parameters!$D$8)))</f>
        <v>5607.6923076923076</v>
      </c>
      <c r="K27" s="494"/>
      <c r="L27" s="494">
        <f t="shared" ref="L27:L30" si="6">J27</f>
        <v>5607.6923076923076</v>
      </c>
      <c r="M27" s="495"/>
      <c r="N27" s="438">
        <f t="shared" ca="1" si="0"/>
        <v>0</v>
      </c>
      <c r="O27" s="434">
        <v>1</v>
      </c>
      <c r="P27" s="434"/>
      <c r="Q27" s="670">
        <f ca="1">SUMIF('UD054'!AA:AA,'BU PROG USD'!D27,'UD054'!Y:Y)</f>
        <v>992.29124125515023</v>
      </c>
      <c r="R27" s="453"/>
      <c r="S27" s="451"/>
      <c r="V27" s="453"/>
      <c r="X27" s="451"/>
    </row>
    <row r="28" spans="1:25" s="452" customFormat="1" x14ac:dyDescent="0.45">
      <c r="B28" s="431" t="s">
        <v>46</v>
      </c>
      <c r="C28" s="488">
        <v>1500</v>
      </c>
      <c r="D28" s="489" t="s">
        <v>927</v>
      </c>
      <c r="E28" s="490">
        <v>0.2</v>
      </c>
      <c r="F28" s="489" t="s">
        <v>21</v>
      </c>
      <c r="G28" s="491">
        <v>40500</v>
      </c>
      <c r="H28" s="492">
        <v>18</v>
      </c>
      <c r="I28" s="493" t="s">
        <v>89</v>
      </c>
      <c r="J28" s="494">
        <f>IF(I28="EUR",E28*G28*H28/Parameters!$C$6, IF(I28="USD",E28*G28*H28, IF(I28="HTG",E28*G28*H28*Parameters!$D$8)))</f>
        <v>2243.0769230769233</v>
      </c>
      <c r="K28" s="494"/>
      <c r="L28" s="494">
        <f t="shared" si="6"/>
        <v>2243.0769230769233</v>
      </c>
      <c r="M28" s="495"/>
      <c r="N28" s="438">
        <f t="shared" ca="1" si="0"/>
        <v>0</v>
      </c>
      <c r="O28" s="434">
        <v>1</v>
      </c>
      <c r="P28" s="434"/>
      <c r="Q28" s="670">
        <f ca="1">SUMIF('UD054'!AA:AA,'BU PROG USD'!D28,'UD054'!Y:Y)</f>
        <v>238.14989790123605</v>
      </c>
      <c r="R28" s="453"/>
      <c r="S28" s="451"/>
      <c r="V28" s="453"/>
      <c r="X28" s="451"/>
    </row>
    <row r="29" spans="1:25" s="452" customFormat="1" x14ac:dyDescent="0.45">
      <c r="B29" s="431" t="s">
        <v>46</v>
      </c>
      <c r="C29" s="488">
        <v>1500</v>
      </c>
      <c r="D29" s="489" t="s">
        <v>928</v>
      </c>
      <c r="E29" s="490">
        <v>0.25</v>
      </c>
      <c r="F29" s="489" t="s">
        <v>21</v>
      </c>
      <c r="G29" s="491">
        <v>35400</v>
      </c>
      <c r="H29" s="492">
        <v>18</v>
      </c>
      <c r="I29" s="493" t="s">
        <v>89</v>
      </c>
      <c r="J29" s="494">
        <f>IF(I29="EUR",E29*G29*H29/Parameters!$C$6, IF(I29="USD",E29*G29*H29, IF(I29="HTG",E29*G29*H29*Parameters!$D$8)))</f>
        <v>2450.7692307692309</v>
      </c>
      <c r="K29" s="494"/>
      <c r="L29" s="494">
        <f t="shared" si="6"/>
        <v>2450.7692307692309</v>
      </c>
      <c r="M29" s="495"/>
      <c r="N29" s="438">
        <f t="shared" ca="1" si="0"/>
        <v>0</v>
      </c>
      <c r="O29" s="434">
        <v>1</v>
      </c>
      <c r="P29" s="434"/>
      <c r="Q29" s="670">
        <f ca="1">SUMIF('UD054'!AA:AA,'BU PROG USD'!D29,'UD054'!Y:Y)</f>
        <v>260.20081437357271</v>
      </c>
      <c r="R29" s="453"/>
      <c r="S29" s="451"/>
      <c r="V29" s="453"/>
      <c r="X29" s="451"/>
    </row>
    <row r="30" spans="1:25" s="452" customFormat="1" x14ac:dyDescent="0.45">
      <c r="B30" s="431" t="s">
        <v>46</v>
      </c>
      <c r="C30" s="488">
        <v>1500</v>
      </c>
      <c r="D30" s="489" t="s">
        <v>929</v>
      </c>
      <c r="E30" s="490">
        <v>0.3</v>
      </c>
      <c r="F30" s="489" t="s">
        <v>21</v>
      </c>
      <c r="G30" s="491">
        <v>15000</v>
      </c>
      <c r="H30" s="492">
        <v>18</v>
      </c>
      <c r="I30" s="493" t="s">
        <v>89</v>
      </c>
      <c r="J30" s="494">
        <f>IF(I30="EUR",E30*G30*H30/Parameters!$C$6, IF(I30="USD",E30*G30*H30, IF(I30="HTG",E30*G30*H30*Parameters!$D$8)))</f>
        <v>1246.1538461538462</v>
      </c>
      <c r="K30" s="494"/>
      <c r="L30" s="494">
        <f t="shared" si="6"/>
        <v>1246.1538461538462</v>
      </c>
      <c r="M30" s="495"/>
      <c r="N30" s="438">
        <f t="shared" ca="1" si="0"/>
        <v>0</v>
      </c>
      <c r="O30" s="434">
        <v>1</v>
      </c>
      <c r="P30" s="434"/>
      <c r="Q30" s="670">
        <f ca="1">SUMIF('UD054'!AA:AA,'BU PROG USD'!D30,'UD054'!Y:Y)</f>
        <v>132.30549883402003</v>
      </c>
      <c r="R30" s="453"/>
      <c r="S30" s="451"/>
      <c r="V30" s="453"/>
      <c r="X30" s="451"/>
    </row>
    <row r="31" spans="1:25" s="452" customFormat="1" x14ac:dyDescent="0.45">
      <c r="B31" s="431" t="s">
        <v>46</v>
      </c>
      <c r="C31" s="496">
        <v>1501</v>
      </c>
      <c r="D31" s="497" t="s">
        <v>930</v>
      </c>
      <c r="E31" s="498">
        <v>0.4</v>
      </c>
      <c r="F31" s="497" t="s">
        <v>21</v>
      </c>
      <c r="G31" s="499">
        <v>150000</v>
      </c>
      <c r="H31" s="500">
        <v>18</v>
      </c>
      <c r="I31" s="501" t="s">
        <v>89</v>
      </c>
      <c r="J31" s="502">
        <f>IF(I31="EUR",E31*G31*H31/Parameters!$C$6, IF(I31="USD",E31*G31*H31, IF(I31="HTG",E31*G31*H31*Parameters!$D$8)))</f>
        <v>16615.384615384617</v>
      </c>
      <c r="K31" s="502"/>
      <c r="L31" s="502"/>
      <c r="M31" s="503">
        <f>J31</f>
        <v>16615.384615384617</v>
      </c>
      <c r="N31" s="438">
        <f t="shared" ca="1" si="0"/>
        <v>0</v>
      </c>
      <c r="O31" s="434">
        <v>1</v>
      </c>
      <c r="P31" s="434"/>
      <c r="Q31" s="671">
        <f ca="1">SUMIF('UD054'!AA:AA,'BU PROG USD'!D31,'UD054'!Y:Y)</f>
        <v>1890.9999637519179</v>
      </c>
      <c r="R31" s="453"/>
      <c r="S31" s="451"/>
      <c r="V31" s="453"/>
      <c r="X31" s="451"/>
    </row>
    <row r="32" spans="1:25" s="452" customFormat="1" x14ac:dyDescent="0.45">
      <c r="B32" s="431" t="s">
        <v>46</v>
      </c>
      <c r="C32" s="496">
        <v>1501</v>
      </c>
      <c r="D32" s="497" t="s">
        <v>931</v>
      </c>
      <c r="E32" s="498">
        <v>0.5</v>
      </c>
      <c r="F32" s="497" t="s">
        <v>21</v>
      </c>
      <c r="G32" s="499">
        <v>80000</v>
      </c>
      <c r="H32" s="500">
        <v>18</v>
      </c>
      <c r="I32" s="501" t="s">
        <v>89</v>
      </c>
      <c r="J32" s="502">
        <f>IF(I32="EUR",E32*G32*H32/Parameters!$C$6, IF(I32="USD",E32*G32*H32, IF(I32="HTG",E32*G32*H32*Parameters!$D$8)))</f>
        <v>11076.923076923078</v>
      </c>
      <c r="K32" s="502"/>
      <c r="L32" s="502"/>
      <c r="M32" s="503">
        <f t="shared" ref="M32:M35" si="7">J32</f>
        <v>11076.923076923078</v>
      </c>
      <c r="N32" s="438">
        <f t="shared" ca="1" si="0"/>
        <v>0</v>
      </c>
      <c r="O32" s="434">
        <v>1</v>
      </c>
      <c r="P32" s="434"/>
      <c r="Q32" s="671">
        <f ca="1">SUMIF('UD054'!AA:AA,'BU PROG USD'!D32,'UD054'!Y:Y)</f>
        <v>1197.0001087442456</v>
      </c>
      <c r="R32" s="453"/>
      <c r="S32" s="451"/>
      <c r="V32" s="453"/>
      <c r="X32" s="451"/>
    </row>
    <row r="33" spans="2:24" s="452" customFormat="1" x14ac:dyDescent="0.45">
      <c r="B33" s="431" t="s">
        <v>46</v>
      </c>
      <c r="C33" s="496">
        <v>1501</v>
      </c>
      <c r="D33" s="497" t="s">
        <v>932</v>
      </c>
      <c r="E33" s="498">
        <v>0.5</v>
      </c>
      <c r="F33" s="497" t="s">
        <v>21</v>
      </c>
      <c r="G33" s="499">
        <v>50000</v>
      </c>
      <c r="H33" s="500">
        <v>18</v>
      </c>
      <c r="I33" s="501" t="s">
        <v>89</v>
      </c>
      <c r="J33" s="502">
        <f>IF(I33="EUR",E33*G33*H33/Parameters!$C$6, IF(I33="USD",E33*G33*H33, IF(I33="HTG",E33*G33*H33*Parameters!$D$8)))</f>
        <v>6923.0769230769238</v>
      </c>
      <c r="K33" s="502"/>
      <c r="L33" s="502"/>
      <c r="M33" s="503">
        <f t="shared" si="7"/>
        <v>6923.0769230769238</v>
      </c>
      <c r="N33" s="438">
        <f t="shared" ca="1" si="0"/>
        <v>0</v>
      </c>
      <c r="O33" s="434">
        <v>1</v>
      </c>
      <c r="P33" s="434"/>
      <c r="Q33" s="671">
        <f>SUMIF('UD054'!AA:AA,'BU PROG USD'!D33,'UD054'!Y:Y)</f>
        <v>0</v>
      </c>
      <c r="R33" s="453"/>
      <c r="S33" s="451"/>
      <c r="V33" s="453"/>
      <c r="X33" s="451"/>
    </row>
    <row r="34" spans="2:24" s="452" customFormat="1" x14ac:dyDescent="0.45">
      <c r="B34" s="431" t="s">
        <v>46</v>
      </c>
      <c r="C34" s="496">
        <v>1501</v>
      </c>
      <c r="D34" s="497" t="s">
        <v>933</v>
      </c>
      <c r="E34" s="498">
        <v>0.5</v>
      </c>
      <c r="F34" s="497" t="s">
        <v>21</v>
      </c>
      <c r="G34" s="499">
        <v>50000</v>
      </c>
      <c r="H34" s="500">
        <v>18</v>
      </c>
      <c r="I34" s="501" t="s">
        <v>89</v>
      </c>
      <c r="J34" s="502">
        <f>IF(I34="EUR",E34*G34*H34/Parameters!$C$6, IF(I34="USD",E34*G34*H34, IF(I34="HTG",E34*G34*H34*Parameters!$D$8)))</f>
        <v>6923.0769230769238</v>
      </c>
      <c r="K34" s="502"/>
      <c r="L34" s="502"/>
      <c r="M34" s="503">
        <f t="shared" si="7"/>
        <v>6923.0769230769238</v>
      </c>
      <c r="N34" s="438">
        <f t="shared" ca="1" si="0"/>
        <v>0</v>
      </c>
      <c r="O34" s="434">
        <v>1</v>
      </c>
      <c r="P34" s="434"/>
      <c r="Q34" s="671">
        <f ca="1">SUMIF('UD054'!AA:AA,'BU PROG USD'!D34,'UD054'!Y:Y)</f>
        <v>722.83206263668546</v>
      </c>
      <c r="R34" s="453"/>
      <c r="S34" s="451"/>
      <c r="V34" s="453"/>
      <c r="X34" s="451"/>
    </row>
    <row r="35" spans="2:24" s="452" customFormat="1" x14ac:dyDescent="0.45">
      <c r="B35" s="431" t="s">
        <v>46</v>
      </c>
      <c r="C35" s="496">
        <v>1501</v>
      </c>
      <c r="D35" s="497" t="s">
        <v>934</v>
      </c>
      <c r="E35" s="498">
        <v>0.5</v>
      </c>
      <c r="F35" s="497" t="s">
        <v>21</v>
      </c>
      <c r="G35" s="499">
        <v>20000</v>
      </c>
      <c r="H35" s="500">
        <v>18</v>
      </c>
      <c r="I35" s="501" t="s">
        <v>89</v>
      </c>
      <c r="J35" s="502">
        <f>IF(I35="EUR",E35*G35*H35/Parameters!$C$6, IF(I35="USD",E35*G35*H35, IF(I35="HTG",E35*G35*H35*Parameters!$D$8)))</f>
        <v>2769.2307692307695</v>
      </c>
      <c r="K35" s="502"/>
      <c r="L35" s="502"/>
      <c r="M35" s="503">
        <f t="shared" si="7"/>
        <v>2769.2307692307695</v>
      </c>
      <c r="N35" s="438">
        <f t="shared" ca="1" si="0"/>
        <v>0</v>
      </c>
      <c r="O35" s="434">
        <v>1</v>
      </c>
      <c r="P35" s="434"/>
      <c r="Q35" s="671">
        <f ca="1">SUMIF('UD054'!AA:AA,'BU PROG USD'!D35,'UD054'!Y:Y)</f>
        <v>231.64409216678951</v>
      </c>
      <c r="R35" s="453"/>
      <c r="S35" s="451"/>
      <c r="V35" s="453"/>
      <c r="X35" s="451"/>
    </row>
    <row r="36" spans="2:24" s="452" customFormat="1" x14ac:dyDescent="0.45">
      <c r="B36" s="431" t="s">
        <v>46</v>
      </c>
      <c r="C36" s="504" t="s">
        <v>22</v>
      </c>
      <c r="D36" s="505" t="s">
        <v>66</v>
      </c>
      <c r="E36" s="506">
        <v>0.15</v>
      </c>
      <c r="F36" s="507" t="s">
        <v>21</v>
      </c>
      <c r="G36" s="508">
        <v>200000</v>
      </c>
      <c r="H36" s="431">
        <v>18</v>
      </c>
      <c r="I36" s="481" t="s">
        <v>89</v>
      </c>
      <c r="J36" s="460">
        <f>IF(I36="EUR",E36*G36*H36/Parameters!$C$6, IF(I36="USD",E36*G36*H36, IF(I36="HTG",E36*G36*H36*Parameters!$D$8)))</f>
        <v>8307.6923076923085</v>
      </c>
      <c r="K36" s="460">
        <f>J36</f>
        <v>8307.6923076923085</v>
      </c>
      <c r="L36" s="460"/>
      <c r="M36" s="461"/>
      <c r="N36" s="438">
        <f t="shared" ca="1" si="0"/>
        <v>0</v>
      </c>
      <c r="O36" s="434">
        <v>1</v>
      </c>
      <c r="P36" s="434"/>
      <c r="Q36" s="668">
        <f ca="1">SUMIF('UD054'!AA:AA,'BU PROG USD'!D36,'UD054'!Y:Y)</f>
        <v>1252.5835591152891</v>
      </c>
      <c r="R36" s="453"/>
      <c r="S36" s="451"/>
      <c r="V36" s="453"/>
      <c r="X36" s="451"/>
    </row>
    <row r="37" spans="2:24" s="452" customFormat="1" x14ac:dyDescent="0.45">
      <c r="B37" s="431" t="s">
        <v>46</v>
      </c>
      <c r="C37" s="504" t="s">
        <v>22</v>
      </c>
      <c r="D37" s="509" t="s">
        <v>67</v>
      </c>
      <c r="E37" s="506">
        <v>0.15</v>
      </c>
      <c r="F37" s="507" t="s">
        <v>21</v>
      </c>
      <c r="G37" s="510">
        <v>98000</v>
      </c>
      <c r="H37" s="431">
        <v>18</v>
      </c>
      <c r="I37" s="481" t="s">
        <v>89</v>
      </c>
      <c r="J37" s="460">
        <f>IF(I37="EUR",E37*G37*H37/Parameters!$C$6, IF(I37="USD",E37*G37*H37, IF(I37="HTG",E37*G37*H37*Parameters!$D$8)))</f>
        <v>4070.7692307692309</v>
      </c>
      <c r="K37" s="460">
        <f t="shared" ref="K37:K49" si="8">J37</f>
        <v>4070.7692307692309</v>
      </c>
      <c r="L37" s="460"/>
      <c r="M37" s="461"/>
      <c r="N37" s="438">
        <f t="shared" ca="1" si="0"/>
        <v>0</v>
      </c>
      <c r="O37" s="434">
        <v>1</v>
      </c>
      <c r="P37" s="434"/>
      <c r="Q37" s="668">
        <f ca="1">SUMIF('UD054'!AA:AA,'BU PROG USD'!D37,'UD054'!Y:Y)</f>
        <v>1762.0233880285352</v>
      </c>
      <c r="R37" s="453"/>
      <c r="S37" s="451"/>
      <c r="V37" s="453"/>
      <c r="X37" s="451"/>
    </row>
    <row r="38" spans="2:24" s="452" customFormat="1" x14ac:dyDescent="0.45">
      <c r="B38" s="431" t="s">
        <v>46</v>
      </c>
      <c r="C38" s="504" t="s">
        <v>22</v>
      </c>
      <c r="D38" s="505" t="s">
        <v>32</v>
      </c>
      <c r="E38" s="506">
        <v>0.15</v>
      </c>
      <c r="F38" s="507" t="s">
        <v>21</v>
      </c>
      <c r="G38" s="508">
        <v>199000</v>
      </c>
      <c r="H38" s="431">
        <v>18</v>
      </c>
      <c r="I38" s="481" t="s">
        <v>89</v>
      </c>
      <c r="J38" s="460">
        <f>IF(I38="EUR",E38*G38*H38/Parameters!$C$6, IF(I38="USD",E38*G38*H38, IF(I38="HTG",E38*G38*H38*Parameters!$D$8)))</f>
        <v>8266.1538461538457</v>
      </c>
      <c r="K38" s="460">
        <f t="shared" si="8"/>
        <v>8266.1538461538457</v>
      </c>
      <c r="L38" s="460"/>
      <c r="M38" s="461"/>
      <c r="N38" s="438">
        <f t="shared" ca="1" si="0"/>
        <v>0</v>
      </c>
      <c r="O38" s="434">
        <v>1</v>
      </c>
      <c r="P38" s="434"/>
      <c r="Q38" s="668">
        <f>SUMIF('UD054'!AA:AA,'BU PROG USD'!D38,'UD054'!Y:Y)</f>
        <v>0</v>
      </c>
      <c r="R38" s="453"/>
      <c r="S38" s="451"/>
      <c r="V38" s="453"/>
      <c r="X38" s="451"/>
    </row>
    <row r="39" spans="2:24" s="452" customFormat="1" x14ac:dyDescent="0.45">
      <c r="B39" s="431" t="s">
        <v>46</v>
      </c>
      <c r="C39" s="504" t="s">
        <v>25</v>
      </c>
      <c r="D39" s="505" t="s">
        <v>31</v>
      </c>
      <c r="E39" s="506">
        <v>0.15</v>
      </c>
      <c r="F39" s="507" t="s">
        <v>21</v>
      </c>
      <c r="G39" s="508">
        <v>100000</v>
      </c>
      <c r="H39" s="431">
        <v>18</v>
      </c>
      <c r="I39" s="481" t="s">
        <v>89</v>
      </c>
      <c r="J39" s="460">
        <f>IF(I39="EUR",E39*G39*H39/Parameters!$C$6, IF(I39="USD",E39*G39*H39, IF(I39="HTG",E39*G39*H39*Parameters!$D$8)))</f>
        <v>4153.8461538461543</v>
      </c>
      <c r="K39" s="460">
        <f t="shared" si="8"/>
        <v>4153.8461538461543</v>
      </c>
      <c r="L39" s="460"/>
      <c r="M39" s="461"/>
      <c r="N39" s="438">
        <f t="shared" ref="N39:N70" ca="1" si="9">J39-SUM(M39:Q39)</f>
        <v>0</v>
      </c>
      <c r="O39" s="434">
        <v>1</v>
      </c>
      <c r="P39" s="434"/>
      <c r="Q39" s="668">
        <f ca="1">SUMIF('UD054'!AA:AA,'BU PROG USD'!D39,'UD054'!Y:Y)</f>
        <v>761.93850523426306</v>
      </c>
      <c r="R39" s="453"/>
      <c r="S39" s="451"/>
      <c r="V39" s="453"/>
      <c r="X39" s="451"/>
    </row>
    <row r="40" spans="2:24" s="452" customFormat="1" x14ac:dyDescent="0.45">
      <c r="B40" s="431" t="s">
        <v>46</v>
      </c>
      <c r="C40" s="504" t="s">
        <v>25</v>
      </c>
      <c r="D40" s="505" t="s">
        <v>128</v>
      </c>
      <c r="E40" s="506">
        <v>0.15</v>
      </c>
      <c r="F40" s="507" t="s">
        <v>21</v>
      </c>
      <c r="G40" s="508">
        <v>90000</v>
      </c>
      <c r="H40" s="431">
        <v>18</v>
      </c>
      <c r="I40" s="481" t="s">
        <v>89</v>
      </c>
      <c r="J40" s="460">
        <f>IF(I40="EUR",E40*G40*H40/Parameters!$C$6, IF(I40="USD",E40*G40*H40, IF(I40="HTG",E40*G40*H40*Parameters!$D$8)))</f>
        <v>3738.4615384615386</v>
      </c>
      <c r="K40" s="460">
        <f t="shared" si="8"/>
        <v>3738.4615384615386</v>
      </c>
      <c r="L40" s="460"/>
      <c r="M40" s="461"/>
      <c r="N40" s="438">
        <f t="shared" ca="1" si="9"/>
        <v>0</v>
      </c>
      <c r="O40" s="434">
        <v>1</v>
      </c>
      <c r="P40" s="434"/>
      <c r="Q40" s="668">
        <f>SUMIF('UD054'!AA:AA,'BU PROG USD'!D40,'UD054'!Y:Y)</f>
        <v>0</v>
      </c>
      <c r="R40" s="453"/>
      <c r="S40" s="451"/>
      <c r="V40" s="453"/>
      <c r="X40" s="451"/>
    </row>
    <row r="41" spans="2:24" s="452" customFormat="1" x14ac:dyDescent="0.45">
      <c r="B41" s="431" t="s">
        <v>46</v>
      </c>
      <c r="C41" s="504" t="s">
        <v>26</v>
      </c>
      <c r="D41" s="505" t="s">
        <v>29</v>
      </c>
      <c r="E41" s="506">
        <v>0.15</v>
      </c>
      <c r="F41" s="507" t="s">
        <v>21</v>
      </c>
      <c r="G41" s="508">
        <v>110000</v>
      </c>
      <c r="H41" s="431">
        <v>18</v>
      </c>
      <c r="I41" s="481" t="s">
        <v>89</v>
      </c>
      <c r="J41" s="460">
        <f>IF(I41="EUR",E41*G41*H41/Parameters!$C$6, IF(I41="USD",E41*G41*H41, IF(I41="HTG",E41*G41*H41*Parameters!$D$8)))</f>
        <v>4569.2307692307695</v>
      </c>
      <c r="K41" s="460">
        <f t="shared" si="8"/>
        <v>4569.2307692307695</v>
      </c>
      <c r="L41" s="460"/>
      <c r="M41" s="461"/>
      <c r="N41" s="438">
        <f t="shared" ca="1" si="9"/>
        <v>0</v>
      </c>
      <c r="O41" s="434">
        <v>1</v>
      </c>
      <c r="P41" s="434"/>
      <c r="Q41" s="668">
        <f ca="1">SUMIF('UD054'!AA:AA,'BU PROG USD'!D41,'UD054'!Y:Y)</f>
        <v>769.42975774327238</v>
      </c>
      <c r="R41" s="453"/>
      <c r="S41" s="451"/>
      <c r="V41" s="453"/>
      <c r="X41" s="451"/>
    </row>
    <row r="42" spans="2:24" s="452" customFormat="1" x14ac:dyDescent="0.45">
      <c r="B42" s="431" t="s">
        <v>46</v>
      </c>
      <c r="C42" s="504" t="s">
        <v>25</v>
      </c>
      <c r="D42" s="505" t="s">
        <v>28</v>
      </c>
      <c r="E42" s="506">
        <v>0.15</v>
      </c>
      <c r="F42" s="507" t="s">
        <v>21</v>
      </c>
      <c r="G42" s="508">
        <v>198000</v>
      </c>
      <c r="H42" s="431">
        <v>18</v>
      </c>
      <c r="I42" s="481" t="s">
        <v>89</v>
      </c>
      <c r="J42" s="460">
        <f>IF(I42="EUR",E42*G42*H42/Parameters!$C$6, IF(I42="USD",E42*G42*H42, IF(I42="HTG",E42*G42*H42*Parameters!$D$8)))</f>
        <v>8224.6153846153848</v>
      </c>
      <c r="K42" s="460">
        <f t="shared" si="8"/>
        <v>8224.6153846153848</v>
      </c>
      <c r="L42" s="460"/>
      <c r="M42" s="461"/>
      <c r="N42" s="438">
        <f t="shared" ca="1" si="9"/>
        <v>0</v>
      </c>
      <c r="O42" s="434">
        <v>1</v>
      </c>
      <c r="P42" s="434"/>
      <c r="Q42" s="668">
        <f ca="1">SUMIF('UD054'!AA:AA,'BU PROG USD'!D42,'UD054'!Y:Y)</f>
        <v>1620.318876869017</v>
      </c>
      <c r="R42" s="453"/>
      <c r="S42" s="451"/>
      <c r="V42" s="453"/>
      <c r="X42" s="451"/>
    </row>
    <row r="43" spans="2:24" s="452" customFormat="1" x14ac:dyDescent="0.45">
      <c r="B43" s="431" t="s">
        <v>46</v>
      </c>
      <c r="C43" s="504" t="s">
        <v>25</v>
      </c>
      <c r="D43" s="505" t="s">
        <v>27</v>
      </c>
      <c r="E43" s="506">
        <v>0.15</v>
      </c>
      <c r="F43" s="507" t="s">
        <v>21</v>
      </c>
      <c r="G43" s="508">
        <v>150000</v>
      </c>
      <c r="H43" s="431">
        <v>18</v>
      </c>
      <c r="I43" s="481" t="s">
        <v>89</v>
      </c>
      <c r="J43" s="460">
        <f>IF(I43="EUR",E43*G43*H43/Parameters!$C$6, IF(I43="USD",E43*G43*H43, IF(I43="HTG",E43*G43*H43*Parameters!$D$8)))</f>
        <v>6230.7692307692314</v>
      </c>
      <c r="K43" s="460">
        <f t="shared" si="8"/>
        <v>6230.7692307692314</v>
      </c>
      <c r="L43" s="460"/>
      <c r="M43" s="461"/>
      <c r="N43" s="438">
        <f t="shared" ca="1" si="9"/>
        <v>0</v>
      </c>
      <c r="O43" s="434">
        <v>1</v>
      </c>
      <c r="P43" s="434"/>
      <c r="Q43" s="668">
        <f ca="1">SUMIF('UD054'!AA:AA,'BU PROG USD'!D43,'UD054'!Y:Y)</f>
        <v>1251.2609212260868</v>
      </c>
      <c r="R43" s="453"/>
      <c r="S43" s="451"/>
      <c r="V43" s="453"/>
      <c r="X43" s="451"/>
    </row>
    <row r="44" spans="2:24" s="452" customFormat="1" x14ac:dyDescent="0.45">
      <c r="B44" s="431" t="s">
        <v>46</v>
      </c>
      <c r="C44" s="504" t="s">
        <v>25</v>
      </c>
      <c r="D44" s="505" t="s">
        <v>61</v>
      </c>
      <c r="E44" s="506">
        <v>0.15</v>
      </c>
      <c r="F44" s="507" t="s">
        <v>21</v>
      </c>
      <c r="G44" s="508">
        <v>110000</v>
      </c>
      <c r="H44" s="431">
        <v>18</v>
      </c>
      <c r="I44" s="481" t="s">
        <v>89</v>
      </c>
      <c r="J44" s="460">
        <f>IF(I44="EUR",E44*G44*H44/Parameters!$C$6, IF(I44="USD",E44*G44*H44, IF(I44="HTG",E44*G44*H44*Parameters!$D$8)))</f>
        <v>4569.2307692307695</v>
      </c>
      <c r="K44" s="460">
        <f t="shared" si="8"/>
        <v>4569.2307692307695</v>
      </c>
      <c r="L44" s="460"/>
      <c r="M44" s="461"/>
      <c r="N44" s="438">
        <f t="shared" ca="1" si="9"/>
        <v>0</v>
      </c>
      <c r="O44" s="434">
        <v>1</v>
      </c>
      <c r="P44" s="434"/>
      <c r="Q44" s="668">
        <f ca="1">SUMIF('UD054'!AA:AA,'BU PROG USD'!D44,'UD054'!Y:Y)</f>
        <v>1038.960387251467</v>
      </c>
      <c r="R44" s="453"/>
      <c r="S44" s="451"/>
      <c r="V44" s="453"/>
      <c r="X44" s="451"/>
    </row>
    <row r="45" spans="2:24" s="452" customFormat="1" x14ac:dyDescent="0.45">
      <c r="B45" s="431" t="s">
        <v>46</v>
      </c>
      <c r="C45" s="504" t="s">
        <v>25</v>
      </c>
      <c r="D45" s="505" t="s">
        <v>129</v>
      </c>
      <c r="E45" s="506">
        <v>0.5</v>
      </c>
      <c r="F45" s="507" t="s">
        <v>21</v>
      </c>
      <c r="G45" s="508">
        <v>110000</v>
      </c>
      <c r="H45" s="431">
        <v>18</v>
      </c>
      <c r="I45" s="481" t="s">
        <v>89</v>
      </c>
      <c r="J45" s="460">
        <f>IF(I45="EUR",E45*G45*H45/Parameters!$C$6, IF(I45="USD",E45*G45*H45, IF(I45="HTG",E45*G45*H45*Parameters!$D$8)))</f>
        <v>15230.769230769232</v>
      </c>
      <c r="K45" s="460">
        <f t="shared" si="8"/>
        <v>15230.769230769232</v>
      </c>
      <c r="L45" s="460"/>
      <c r="M45" s="461"/>
      <c r="N45" s="438">
        <f t="shared" ca="1" si="9"/>
        <v>0</v>
      </c>
      <c r="O45" s="434">
        <v>1</v>
      </c>
      <c r="P45" s="434"/>
      <c r="Q45" s="668">
        <f ca="1">SUMIF('UD054'!AA:AA,'BU PROG USD'!D45,'UD054'!Y:Y)</f>
        <v>1468.0646247688355</v>
      </c>
      <c r="R45" s="453"/>
      <c r="S45" s="451"/>
      <c r="V45" s="453"/>
      <c r="X45" s="451"/>
    </row>
    <row r="46" spans="2:24" s="452" customFormat="1" x14ac:dyDescent="0.45">
      <c r="B46" s="431" t="s">
        <v>46</v>
      </c>
      <c r="C46" s="504" t="s">
        <v>25</v>
      </c>
      <c r="D46" s="505" t="s">
        <v>60</v>
      </c>
      <c r="E46" s="506">
        <v>0.15</v>
      </c>
      <c r="F46" s="507" t="s">
        <v>21</v>
      </c>
      <c r="G46" s="508">
        <v>80000</v>
      </c>
      <c r="H46" s="431">
        <v>18</v>
      </c>
      <c r="I46" s="481" t="s">
        <v>89</v>
      </c>
      <c r="J46" s="460">
        <f>IF(I46="EUR",E46*G46*H46/Parameters!$C$6, IF(I46="USD",E46*G46*H46, IF(I46="HTG",E46*G46*H46*Parameters!$D$8)))</f>
        <v>3323.0769230769233</v>
      </c>
      <c r="K46" s="460">
        <f t="shared" si="8"/>
        <v>3323.0769230769233</v>
      </c>
      <c r="L46" s="460"/>
      <c r="M46" s="461"/>
      <c r="N46" s="438">
        <f t="shared" ca="1" si="9"/>
        <v>0</v>
      </c>
      <c r="O46" s="434">
        <v>1</v>
      </c>
      <c r="P46" s="434"/>
      <c r="Q46" s="668">
        <f ca="1">SUMIF('UD054'!AA:AA,'BU PROG USD'!D46,'UD054'!Y:Y)</f>
        <v>563.57910995333941</v>
      </c>
      <c r="R46" s="453"/>
      <c r="S46" s="451"/>
      <c r="V46" s="453"/>
      <c r="X46" s="451"/>
    </row>
    <row r="47" spans="2:24" s="452" customFormat="1" x14ac:dyDescent="0.45">
      <c r="B47" s="431" t="s">
        <v>46</v>
      </c>
      <c r="C47" s="504" t="s">
        <v>26</v>
      </c>
      <c r="D47" s="505" t="s">
        <v>150</v>
      </c>
      <c r="E47" s="511">
        <v>1</v>
      </c>
      <c r="F47" s="507" t="s">
        <v>21</v>
      </c>
      <c r="G47" s="508">
        <v>50000</v>
      </c>
      <c r="H47" s="431">
        <v>18</v>
      </c>
      <c r="I47" s="481" t="s">
        <v>89</v>
      </c>
      <c r="J47" s="460">
        <f>IF(I47="EUR",E47*G47*H47/Parameters!$C$6, IF(I47="USD",E47*G47*H47, IF(I47="HTG",E47*G47*H47*Parameters!$D$8)))</f>
        <v>13846.153846153848</v>
      </c>
      <c r="K47" s="460">
        <f t="shared" si="8"/>
        <v>13846.153846153848</v>
      </c>
      <c r="L47" s="460"/>
      <c r="M47" s="461"/>
      <c r="N47" s="438">
        <f t="shared" ca="1" si="9"/>
        <v>0</v>
      </c>
      <c r="O47" s="434">
        <v>1</v>
      </c>
      <c r="P47" s="434"/>
      <c r="Q47" s="668">
        <f ca="1">SUMIF('UD054'!AA:AA,'BU PROG USD'!D47,'UD054'!Y:Y)</f>
        <v>2115.952750632785</v>
      </c>
      <c r="R47" s="453"/>
      <c r="S47" s="451"/>
      <c r="V47" s="453"/>
      <c r="X47" s="451"/>
    </row>
    <row r="48" spans="2:24" s="452" customFormat="1" x14ac:dyDescent="0.45">
      <c r="B48" s="431" t="s">
        <v>46</v>
      </c>
      <c r="C48" s="504" t="s">
        <v>25</v>
      </c>
      <c r="D48" s="505" t="s">
        <v>24</v>
      </c>
      <c r="E48" s="506">
        <v>0.15</v>
      </c>
      <c r="F48" s="507" t="s">
        <v>21</v>
      </c>
      <c r="G48" s="508">
        <v>180000</v>
      </c>
      <c r="H48" s="431">
        <v>18</v>
      </c>
      <c r="I48" s="481" t="s">
        <v>89</v>
      </c>
      <c r="J48" s="460">
        <f>IF(I48="EUR",E48*G48*H48/Parameters!$C$6, IF(I48="USD",E48*G48*H48, IF(I48="HTG",E48*G48*H48*Parameters!$D$8)))</f>
        <v>7476.9230769230771</v>
      </c>
      <c r="K48" s="460">
        <f t="shared" si="8"/>
        <v>7476.9230769230771</v>
      </c>
      <c r="L48" s="460"/>
      <c r="M48" s="461"/>
      <c r="N48" s="438">
        <f t="shared" ca="1" si="9"/>
        <v>0</v>
      </c>
      <c r="O48" s="434">
        <v>1</v>
      </c>
      <c r="P48" s="434"/>
      <c r="Q48" s="668">
        <f ca="1">SUMIF('UD054'!AA:AA,'BU PROG USD'!D48,'UD054'!Y:Y)</f>
        <v>1201.8411260124283</v>
      </c>
      <c r="R48" s="453"/>
      <c r="S48" s="451"/>
      <c r="V48" s="453"/>
      <c r="X48" s="451"/>
    </row>
    <row r="49" spans="2:24" s="452" customFormat="1" x14ac:dyDescent="0.45">
      <c r="B49" s="431" t="s">
        <v>46</v>
      </c>
      <c r="C49" s="504" t="s">
        <v>25</v>
      </c>
      <c r="D49" s="505" t="s">
        <v>68</v>
      </c>
      <c r="E49" s="506">
        <v>0.15</v>
      </c>
      <c r="F49" s="507" t="s">
        <v>21</v>
      </c>
      <c r="G49" s="508">
        <v>110000</v>
      </c>
      <c r="H49" s="431">
        <v>18</v>
      </c>
      <c r="I49" s="481" t="s">
        <v>89</v>
      </c>
      <c r="J49" s="460">
        <f>IF(I49="EUR",E49*G49*H49/Parameters!$C$6, IF(I49="USD",E49*G49*H49, IF(I49="HTG",E49*G49*H49*Parameters!$D$8)))</f>
        <v>4569.2307692307695</v>
      </c>
      <c r="K49" s="460">
        <f t="shared" si="8"/>
        <v>4569.2307692307695</v>
      </c>
      <c r="L49" s="460"/>
      <c r="M49" s="461"/>
      <c r="N49" s="438">
        <f t="shared" ca="1" si="9"/>
        <v>0</v>
      </c>
      <c r="O49" s="434">
        <v>1</v>
      </c>
      <c r="P49" s="434"/>
      <c r="Q49" s="668">
        <f ca="1">SUMIF('UD054'!AA:AA,'BU PROG USD'!D49,'UD054'!Y:Y)</f>
        <v>449.21626961760495</v>
      </c>
      <c r="R49" s="453"/>
      <c r="S49" s="451"/>
      <c r="V49" s="453"/>
      <c r="X49" s="451"/>
    </row>
    <row r="50" spans="2:24" x14ac:dyDescent="0.45">
      <c r="C50" s="472"/>
      <c r="D50" s="473" t="s">
        <v>23</v>
      </c>
      <c r="E50" s="474"/>
      <c r="F50" s="475"/>
      <c r="G50" s="512"/>
      <c r="H50" s="474"/>
      <c r="I50" s="475"/>
      <c r="J50" s="476">
        <f>SUBTOTAL(9,J51:J69)</f>
        <v>195251.589484264</v>
      </c>
      <c r="K50" s="476">
        <f ca="1">SUBTOTAL(9,Q51:Q69)</f>
        <v>18126.299668553773</v>
      </c>
      <c r="L50" s="476">
        <f t="shared" ref="L50:M50" si="10">SUBTOTAL(9,L51:L69)</f>
        <v>55384.61538461539</v>
      </c>
      <c r="M50" s="477">
        <f t="shared" si="10"/>
        <v>75565.349999999991</v>
      </c>
      <c r="N50" s="438">
        <f t="shared" ca="1" si="9"/>
        <v>0</v>
      </c>
      <c r="Q50" s="669">
        <f t="shared" ref="Q50" ca="1" si="11">SUBTOTAL(9,Q51:Q69)</f>
        <v>18126.299668553773</v>
      </c>
    </row>
    <row r="51" spans="2:24" s="517" customFormat="1" x14ac:dyDescent="0.45">
      <c r="B51" s="513" t="s">
        <v>40</v>
      </c>
      <c r="C51" s="504">
        <v>1502</v>
      </c>
      <c r="D51" s="514" t="s">
        <v>935</v>
      </c>
      <c r="E51" s="515">
        <v>0.3</v>
      </c>
      <c r="F51" s="489" t="s">
        <v>21</v>
      </c>
      <c r="G51" s="207">
        <v>150000</v>
      </c>
      <c r="H51" s="492">
        <v>18</v>
      </c>
      <c r="I51" s="493" t="s">
        <v>89</v>
      </c>
      <c r="J51" s="494">
        <f>IF(I51="EUR",E51*G51*H51/Parameters!$C$6, IF(I51="USD",E51*G51*H51, IF(I51="HTG",E51*G51*H51*Parameters!$D$8)))</f>
        <v>12461.538461538463</v>
      </c>
      <c r="K51" s="494"/>
      <c r="L51" s="494">
        <f>J51</f>
        <v>12461.538461538463</v>
      </c>
      <c r="M51" s="495"/>
      <c r="N51" s="438">
        <f t="shared" ca="1" si="9"/>
        <v>0</v>
      </c>
      <c r="O51" s="434">
        <v>1</v>
      </c>
      <c r="P51" s="434"/>
      <c r="Q51" s="670">
        <f ca="1">SUMIF('UD054'!AA:AA,'BU PROG USD'!D51,'UD054'!Y:Y)</f>
        <v>2646.1099766804005</v>
      </c>
      <c r="R51" s="518"/>
      <c r="S51" s="516"/>
      <c r="V51" s="518"/>
      <c r="X51" s="516"/>
    </row>
    <row r="52" spans="2:24" s="517" customFormat="1" x14ac:dyDescent="0.45">
      <c r="B52" s="513" t="s">
        <v>40</v>
      </c>
      <c r="C52" s="504">
        <v>1502</v>
      </c>
      <c r="D52" s="514" t="s">
        <v>936</v>
      </c>
      <c r="E52" s="515">
        <v>0.4</v>
      </c>
      <c r="F52" s="489" t="s">
        <v>21</v>
      </c>
      <c r="G52" s="207">
        <v>67500</v>
      </c>
      <c r="H52" s="492">
        <v>18</v>
      </c>
      <c r="I52" s="493" t="s">
        <v>89</v>
      </c>
      <c r="J52" s="494">
        <f>IF(I52="EUR",E52*G52*H52/Parameters!$C$6, IF(I52="USD",E52*G52*H52, IF(I52="HTG",E52*G52*H52*Parameters!$D$8)))</f>
        <v>7476.9230769230771</v>
      </c>
      <c r="K52" s="494"/>
      <c r="L52" s="494">
        <f>J52</f>
        <v>7476.9230769230771</v>
      </c>
      <c r="M52" s="495"/>
      <c r="N52" s="438">
        <f t="shared" ca="1" si="9"/>
        <v>0</v>
      </c>
      <c r="O52" s="434">
        <v>1</v>
      </c>
      <c r="P52" s="434"/>
      <c r="Q52" s="670">
        <f ca="1">SUMIF('UD054'!AA:AA,'BU PROG USD'!D52,'UD054'!Y:Y)</f>
        <v>793.83299300412023</v>
      </c>
      <c r="R52" s="518"/>
      <c r="S52" s="516"/>
      <c r="V52" s="518"/>
      <c r="X52" s="516"/>
    </row>
    <row r="53" spans="2:24" s="517" customFormat="1" x14ac:dyDescent="0.45">
      <c r="B53" s="513" t="s">
        <v>40</v>
      </c>
      <c r="C53" s="504">
        <v>1502</v>
      </c>
      <c r="D53" s="514" t="s">
        <v>387</v>
      </c>
      <c r="E53" s="515">
        <v>1</v>
      </c>
      <c r="F53" s="489" t="s">
        <v>21</v>
      </c>
      <c r="G53" s="207">
        <v>20000</v>
      </c>
      <c r="H53" s="492">
        <v>18</v>
      </c>
      <c r="I53" s="493" t="s">
        <v>89</v>
      </c>
      <c r="J53" s="494">
        <f>IF(I53="EUR",E53*G53*H53/Parameters!$C$6, IF(I53="USD",E53*G53*H53, IF(I53="HTG",E53*G53*H53*Parameters!$D$8)))</f>
        <v>5538.461538461539</v>
      </c>
      <c r="K53" s="494"/>
      <c r="L53" s="494">
        <f>J53</f>
        <v>5538.461538461539</v>
      </c>
      <c r="M53" s="495"/>
      <c r="N53" s="438">
        <f t="shared" ca="1" si="9"/>
        <v>0</v>
      </c>
      <c r="O53" s="434">
        <v>1</v>
      </c>
      <c r="P53" s="434"/>
      <c r="Q53" s="670">
        <f ca="1">SUMIF('UD054'!AA:AA,'BU PROG USD'!D53,'UD054'!Y:Y)</f>
        <v>588.02435871101818</v>
      </c>
      <c r="R53" s="518"/>
      <c r="S53" s="516"/>
      <c r="V53" s="518"/>
      <c r="X53" s="516"/>
    </row>
    <row r="54" spans="2:24" s="517" customFormat="1" x14ac:dyDescent="0.45">
      <c r="B54" s="513" t="s">
        <v>40</v>
      </c>
      <c r="C54" s="504">
        <v>1502</v>
      </c>
      <c r="D54" s="514" t="s">
        <v>937</v>
      </c>
      <c r="E54" s="515">
        <v>1</v>
      </c>
      <c r="F54" s="489" t="s">
        <v>21</v>
      </c>
      <c r="G54" s="207">
        <v>108000</v>
      </c>
      <c r="H54" s="492">
        <v>18</v>
      </c>
      <c r="I54" s="493" t="s">
        <v>89</v>
      </c>
      <c r="J54" s="494">
        <f>IF(I54="EUR",E54*G54*H54/Parameters!$C$6, IF(I54="USD",E54*G54*H54, IF(I54="HTG",E54*G54*H54*Parameters!$D$8)))</f>
        <v>29907.692307692309</v>
      </c>
      <c r="K54" s="494"/>
      <c r="L54" s="494">
        <f>J54</f>
        <v>29907.692307692309</v>
      </c>
      <c r="M54" s="495"/>
      <c r="N54" s="438">
        <f t="shared" ca="1" si="9"/>
        <v>0</v>
      </c>
      <c r="O54" s="434">
        <v>1</v>
      </c>
      <c r="P54" s="434"/>
      <c r="Q54" s="670">
        <f ca="1">SUMIF('UD054'!AA:AA,'BU PROG USD'!D54,'UD054'!Y:Y)</f>
        <v>3175.3319720164804</v>
      </c>
      <c r="R54" s="518"/>
      <c r="S54" s="516"/>
      <c r="V54" s="518"/>
      <c r="X54" s="516"/>
    </row>
    <row r="55" spans="2:24" ht="15.75" x14ac:dyDescent="0.45">
      <c r="B55" s="431" t="s">
        <v>40</v>
      </c>
      <c r="C55" s="504">
        <v>1503</v>
      </c>
      <c r="D55" s="519" t="s">
        <v>380</v>
      </c>
      <c r="E55" s="520">
        <v>0.75</v>
      </c>
      <c r="F55" s="521" t="s">
        <v>21</v>
      </c>
      <c r="G55" s="522">
        <v>1500</v>
      </c>
      <c r="H55" s="523">
        <v>18</v>
      </c>
      <c r="I55" s="521" t="s">
        <v>54</v>
      </c>
      <c r="J55" s="502">
        <f>IF(I55="EUR",E55*G55*H55/Parameters!$C$6, IF(I55="USD",E55*G55*H55, IF(I55="HTG",E55*G55*H55*Parameters!$D$8)))</f>
        <v>23287.499999999996</v>
      </c>
      <c r="K55" s="502"/>
      <c r="L55" s="502"/>
      <c r="M55" s="503">
        <f>J55</f>
        <v>23287.499999999996</v>
      </c>
      <c r="N55" s="438">
        <f t="shared" ca="1" si="9"/>
        <v>0</v>
      </c>
      <c r="O55" s="434">
        <v>1</v>
      </c>
      <c r="Q55" s="671">
        <f ca="1">SUMIF('UD054'!AA:AA,'BU PROG USD'!D55,'UD054'!Y:Y)</f>
        <v>3811.0000845788572</v>
      </c>
    </row>
    <row r="56" spans="2:24" ht="15.75" x14ac:dyDescent="0.45">
      <c r="B56" s="431" t="s">
        <v>40</v>
      </c>
      <c r="C56" s="504">
        <v>1503</v>
      </c>
      <c r="D56" s="519" t="s">
        <v>381</v>
      </c>
      <c r="E56" s="520">
        <v>1</v>
      </c>
      <c r="F56" s="521" t="s">
        <v>21</v>
      </c>
      <c r="G56" s="522">
        <v>828</v>
      </c>
      <c r="H56" s="523">
        <v>18</v>
      </c>
      <c r="I56" s="521" t="s">
        <v>54</v>
      </c>
      <c r="J56" s="502">
        <f>IF(I56="EUR",E56*G56*H56/Parameters!$C$6, IF(I56="USD",E56*G56*H56, IF(I56="HTG",E56*G56*H56*Parameters!$D$8)))</f>
        <v>17139.599999999999</v>
      </c>
      <c r="K56" s="502"/>
      <c r="L56" s="502"/>
      <c r="M56" s="503">
        <f t="shared" ref="M56:M61" si="12">J56</f>
        <v>17139.599999999999</v>
      </c>
      <c r="N56" s="438">
        <f t="shared" ca="1" si="9"/>
        <v>0</v>
      </c>
      <c r="O56" s="434">
        <v>1</v>
      </c>
      <c r="Q56" s="671">
        <f>SUMIF('UD054'!AA:AA,'BU PROG USD'!D56,'UD054'!Y:Y)</f>
        <v>0</v>
      </c>
    </row>
    <row r="57" spans="2:24" ht="15.75" x14ac:dyDescent="0.45">
      <c r="B57" s="431" t="s">
        <v>40</v>
      </c>
      <c r="C57" s="504">
        <v>1503</v>
      </c>
      <c r="D57" s="519" t="s">
        <v>386</v>
      </c>
      <c r="E57" s="520">
        <v>0.25</v>
      </c>
      <c r="F57" s="521" t="s">
        <v>21</v>
      </c>
      <c r="G57" s="522">
        <v>700</v>
      </c>
      <c r="H57" s="523">
        <v>18</v>
      </c>
      <c r="I57" s="521" t="s">
        <v>54</v>
      </c>
      <c r="J57" s="502">
        <f>IF(I57="EUR",E57*G57*H57/Parameters!$C$6, IF(I57="USD",E57*G57*H57, IF(I57="HTG",E57*G57*H57*Parameters!$D$8)))</f>
        <v>3622.4999999999995</v>
      </c>
      <c r="K57" s="502"/>
      <c r="L57" s="502"/>
      <c r="M57" s="503">
        <f t="shared" si="12"/>
        <v>3622.4999999999995</v>
      </c>
      <c r="N57" s="438">
        <f t="shared" ca="1" si="9"/>
        <v>0</v>
      </c>
      <c r="O57" s="434">
        <v>1</v>
      </c>
      <c r="Q57" s="671">
        <f>SUMIF('UD054'!AA:AA,'BU PROG USD'!D57,'UD054'!Y:Y)</f>
        <v>0</v>
      </c>
    </row>
    <row r="58" spans="2:24" ht="15.75" x14ac:dyDescent="0.45">
      <c r="B58" s="431" t="s">
        <v>40</v>
      </c>
      <c r="C58" s="504">
        <v>1503</v>
      </c>
      <c r="D58" s="519" t="s">
        <v>382</v>
      </c>
      <c r="E58" s="520">
        <v>0.5</v>
      </c>
      <c r="F58" s="521" t="s">
        <v>21</v>
      </c>
      <c r="G58" s="522">
        <v>1194</v>
      </c>
      <c r="H58" s="523">
        <v>18</v>
      </c>
      <c r="I58" s="521" t="s">
        <v>54</v>
      </c>
      <c r="J58" s="502">
        <f>IF(I58="EUR",E58*G58*H58/Parameters!$C$6, IF(I58="USD",E58*G58*H58, IF(I58="HTG",E58*G58*H58*Parameters!$D$8)))</f>
        <v>12357.9</v>
      </c>
      <c r="K58" s="502"/>
      <c r="L58" s="502"/>
      <c r="M58" s="503">
        <f t="shared" si="12"/>
        <v>12357.9</v>
      </c>
      <c r="N58" s="438">
        <f t="shared" ca="1" si="9"/>
        <v>0</v>
      </c>
      <c r="O58" s="434">
        <v>1</v>
      </c>
      <c r="Q58" s="671">
        <f>SUMIF('UD054'!AA:AA,'BU PROG USD'!D58,'UD054'!Y:Y)</f>
        <v>0</v>
      </c>
    </row>
    <row r="59" spans="2:24" ht="15.75" x14ac:dyDescent="0.45">
      <c r="B59" s="431" t="s">
        <v>40</v>
      </c>
      <c r="C59" s="504">
        <v>1503</v>
      </c>
      <c r="D59" s="519" t="s">
        <v>383</v>
      </c>
      <c r="E59" s="520">
        <v>0.5</v>
      </c>
      <c r="F59" s="521" t="s">
        <v>21</v>
      </c>
      <c r="G59" s="522">
        <v>601</v>
      </c>
      <c r="H59" s="523">
        <v>18</v>
      </c>
      <c r="I59" s="521" t="s">
        <v>54</v>
      </c>
      <c r="J59" s="502">
        <f>IF(I59="EUR",E59*G59*H59/Parameters!$C$6, IF(I59="USD",E59*G59*H59, IF(I59="HTG",E59*G59*H59*Parameters!$D$8)))</f>
        <v>6220.3499999999995</v>
      </c>
      <c r="K59" s="502"/>
      <c r="L59" s="502"/>
      <c r="M59" s="503">
        <f t="shared" si="12"/>
        <v>6220.3499999999995</v>
      </c>
      <c r="N59" s="438">
        <f t="shared" ca="1" si="9"/>
        <v>0</v>
      </c>
      <c r="O59" s="434">
        <v>1</v>
      </c>
      <c r="Q59" s="671">
        <f ca="1">SUMIF('UD054'!AA:AA,'BU PROG USD'!D59,'UD054'!Y:Y)</f>
        <v>1507.0001087442456</v>
      </c>
    </row>
    <row r="60" spans="2:24" s="517" customFormat="1" ht="15.75" x14ac:dyDescent="0.45">
      <c r="B60" s="431" t="s">
        <v>40</v>
      </c>
      <c r="C60" s="504">
        <v>1503</v>
      </c>
      <c r="D60" s="519" t="s">
        <v>384</v>
      </c>
      <c r="E60" s="520">
        <v>1</v>
      </c>
      <c r="F60" s="521" t="s">
        <v>21</v>
      </c>
      <c r="G60" s="522">
        <v>600</v>
      </c>
      <c r="H60" s="523">
        <v>15</v>
      </c>
      <c r="I60" s="521" t="s">
        <v>54</v>
      </c>
      <c r="J60" s="502">
        <f>IF(I60="EUR",E60*G60*H60/Parameters!$C$6, IF(I60="USD",E60*G60*H60, IF(I60="HTG",E60*G60*H60*Parameters!$D$8)))</f>
        <v>10349.999999999998</v>
      </c>
      <c r="K60" s="502"/>
      <c r="L60" s="502"/>
      <c r="M60" s="503">
        <f t="shared" si="12"/>
        <v>10349.999999999998</v>
      </c>
      <c r="N60" s="438">
        <f t="shared" ca="1" si="9"/>
        <v>0</v>
      </c>
      <c r="O60" s="434">
        <v>1</v>
      </c>
      <c r="P60" s="434"/>
      <c r="Q60" s="671">
        <f>SUMIF('UD054'!AA:AA,'BU PROG USD'!D60,'UD054'!Y:Y)</f>
        <v>0</v>
      </c>
      <c r="R60" s="518"/>
      <c r="S60" s="516"/>
      <c r="V60" s="518"/>
      <c r="X60" s="516"/>
    </row>
    <row r="61" spans="2:24" s="517" customFormat="1" ht="15.75" x14ac:dyDescent="0.45">
      <c r="B61" s="431" t="s">
        <v>40</v>
      </c>
      <c r="C61" s="504">
        <v>1503</v>
      </c>
      <c r="D61" s="519" t="s">
        <v>385</v>
      </c>
      <c r="E61" s="520">
        <v>0.5</v>
      </c>
      <c r="F61" s="521" t="s">
        <v>21</v>
      </c>
      <c r="G61" s="522">
        <v>250</v>
      </c>
      <c r="H61" s="523">
        <v>18</v>
      </c>
      <c r="I61" s="521" t="s">
        <v>54</v>
      </c>
      <c r="J61" s="502">
        <f>IF(I61="EUR",E61*G61*H61/Parameters!$C$6, IF(I61="USD",E61*G61*H61, IF(I61="HTG",E61*G61*H61*Parameters!$D$8)))</f>
        <v>2587.4999999999995</v>
      </c>
      <c r="K61" s="502"/>
      <c r="L61" s="502"/>
      <c r="M61" s="503">
        <f t="shared" si="12"/>
        <v>2587.4999999999995</v>
      </c>
      <c r="N61" s="438">
        <f t="shared" ca="1" si="9"/>
        <v>0</v>
      </c>
      <c r="O61" s="434">
        <v>1</v>
      </c>
      <c r="P61" s="434"/>
      <c r="Q61" s="671">
        <f ca="1">SUMIF('UD054'!AA:AA,'BU PROG USD'!D61,'UD054'!Y:Y)</f>
        <v>146.00002416538791</v>
      </c>
      <c r="R61" s="518"/>
      <c r="S61" s="516"/>
      <c r="V61" s="518"/>
      <c r="X61" s="516"/>
    </row>
    <row r="62" spans="2:24" s="452" customFormat="1" x14ac:dyDescent="0.45">
      <c r="B62" s="431" t="s">
        <v>40</v>
      </c>
      <c r="C62" s="504" t="s">
        <v>22</v>
      </c>
      <c r="D62" s="524" t="s">
        <v>148</v>
      </c>
      <c r="E62" s="525">
        <v>0.15</v>
      </c>
      <c r="F62" s="526" t="s">
        <v>21</v>
      </c>
      <c r="G62" s="527">
        <v>200000</v>
      </c>
      <c r="H62" s="528">
        <v>18</v>
      </c>
      <c r="I62" s="529" t="s">
        <v>89</v>
      </c>
      <c r="J62" s="530">
        <f>IF(I62="EUR",E62*G62*H62/Parameters!$C$6, IF(I62="USD",E62*G62*H62, IF(I62="HTG",E62*G62*H62*Parameters!$D$8)))</f>
        <v>8307.6923076923085</v>
      </c>
      <c r="K62" s="530">
        <f>J62</f>
        <v>8307.6923076923085</v>
      </c>
      <c r="L62" s="530"/>
      <c r="M62" s="531"/>
      <c r="N62" s="438">
        <f t="shared" ca="1" si="9"/>
        <v>0</v>
      </c>
      <c r="O62" s="434"/>
      <c r="P62" s="434">
        <v>1</v>
      </c>
      <c r="Q62" s="672">
        <f ca="1">SUMIF('UD054'!AA:AA,'BU PROG USD'!D62,'UD054'!Y:Y)</f>
        <v>1510.4339293148278</v>
      </c>
      <c r="R62" s="453"/>
      <c r="S62" s="451"/>
      <c r="V62" s="453"/>
      <c r="X62" s="451"/>
    </row>
    <row r="63" spans="2:24" s="452" customFormat="1" x14ac:dyDescent="0.45">
      <c r="B63" s="431" t="s">
        <v>40</v>
      </c>
      <c r="C63" s="504" t="s">
        <v>22</v>
      </c>
      <c r="D63" s="524" t="s">
        <v>149</v>
      </c>
      <c r="E63" s="525">
        <v>0.15</v>
      </c>
      <c r="F63" s="526" t="s">
        <v>21</v>
      </c>
      <c r="G63" s="527">
        <v>100000</v>
      </c>
      <c r="H63" s="528">
        <v>18</v>
      </c>
      <c r="I63" s="529" t="s">
        <v>89</v>
      </c>
      <c r="J63" s="530">
        <f>IF(I63="EUR",E63*G63*H63/Parameters!$C$6, IF(I63="USD",E63*G63*H63, IF(I63="HTG",E63*G63*H63*Parameters!$D$8)))</f>
        <v>4153.8461538461543</v>
      </c>
      <c r="K63" s="530">
        <f t="shared" ref="K63:K69" si="13">J63</f>
        <v>4153.8461538461543</v>
      </c>
      <c r="L63" s="530"/>
      <c r="M63" s="531"/>
      <c r="N63" s="438">
        <f t="shared" ca="1" si="9"/>
        <v>0</v>
      </c>
      <c r="O63" s="434"/>
      <c r="P63" s="434">
        <v>1</v>
      </c>
      <c r="Q63" s="672">
        <f ca="1">SUMIF('UD054'!AA:AA,'BU PROG USD'!D63,'UD054'!Y:Y)</f>
        <v>802.63178696864884</v>
      </c>
      <c r="R63" s="453"/>
      <c r="S63" s="451"/>
      <c r="V63" s="453"/>
      <c r="X63" s="451"/>
    </row>
    <row r="64" spans="2:24" s="452" customFormat="1" x14ac:dyDescent="0.45">
      <c r="B64" s="431" t="s">
        <v>40</v>
      </c>
      <c r="C64" s="504" t="s">
        <v>22</v>
      </c>
      <c r="D64" s="524" t="s">
        <v>33</v>
      </c>
      <c r="E64" s="525">
        <v>0.15</v>
      </c>
      <c r="F64" s="526" t="s">
        <v>21</v>
      </c>
      <c r="G64" s="527">
        <v>100000</v>
      </c>
      <c r="H64" s="528">
        <v>18</v>
      </c>
      <c r="I64" s="529" t="s">
        <v>89</v>
      </c>
      <c r="J64" s="530">
        <f>IF(I64="EUR",E64*G64*H64/Parameters!$C$6, IF(I64="USD",E64*G64*H64, IF(I64="HTG",E64*G64*H64*Parameters!$D$8)))</f>
        <v>4153.8461538461543</v>
      </c>
      <c r="K64" s="530">
        <f t="shared" si="13"/>
        <v>4153.8461538461543</v>
      </c>
      <c r="L64" s="530"/>
      <c r="M64" s="531"/>
      <c r="N64" s="438">
        <f t="shared" ca="1" si="9"/>
        <v>0</v>
      </c>
      <c r="O64" s="434"/>
      <c r="P64" s="434">
        <v>1</v>
      </c>
      <c r="Q64" s="672">
        <f ca="1">SUMIF('UD054'!AA:AA,'BU PROG USD'!D64,'UD054'!Y:Y)</f>
        <v>975.82194448903942</v>
      </c>
      <c r="R64" s="453"/>
      <c r="S64" s="451"/>
      <c r="V64" s="453"/>
      <c r="X64" s="451"/>
    </row>
    <row r="65" spans="2:24" x14ac:dyDescent="0.45">
      <c r="B65" s="431" t="s">
        <v>40</v>
      </c>
      <c r="C65" s="480" t="s">
        <v>22</v>
      </c>
      <c r="D65" s="481" t="s">
        <v>141</v>
      </c>
      <c r="E65" s="506">
        <v>1</v>
      </c>
      <c r="F65" s="481" t="s">
        <v>21</v>
      </c>
      <c r="G65" s="532">
        <v>938.79184718052716</v>
      </c>
      <c r="H65" s="431">
        <v>17</v>
      </c>
      <c r="I65" s="481" t="s">
        <v>88</v>
      </c>
      <c r="J65" s="460">
        <f>IF(I65="EUR",E65*G65*H65/Parameters!$C$6, IF(I65="USD",E65*G65*H65, IF(I65="HTG",E65*G65*H65*Parameters!$D$8)))</f>
        <v>15959.461402068962</v>
      </c>
      <c r="K65" s="460">
        <f t="shared" si="13"/>
        <v>15959.461402068962</v>
      </c>
      <c r="L65" s="460"/>
      <c r="M65" s="461"/>
      <c r="N65" s="438">
        <f t="shared" ca="1" si="9"/>
        <v>0</v>
      </c>
      <c r="O65" s="434">
        <v>1</v>
      </c>
      <c r="Q65" s="668">
        <f>SUMIF('UD054'!AA:AA,'BU PROG USD'!D65,'UD054'!Y:Y)</f>
        <v>0</v>
      </c>
    </row>
    <row r="66" spans="2:24" x14ac:dyDescent="0.45">
      <c r="B66" s="431" t="s">
        <v>40</v>
      </c>
      <c r="C66" s="480" t="s">
        <v>22</v>
      </c>
      <c r="D66" s="481" t="s">
        <v>142</v>
      </c>
      <c r="E66" s="506">
        <v>0.5</v>
      </c>
      <c r="F66" s="481" t="s">
        <v>21</v>
      </c>
      <c r="G66" s="532">
        <v>938.79184718052716</v>
      </c>
      <c r="H66" s="431">
        <v>17</v>
      </c>
      <c r="I66" s="481" t="s">
        <v>88</v>
      </c>
      <c r="J66" s="460">
        <f>IF(I66="EUR",E66*G66*H66/Parameters!$C$6, IF(I66="USD",E66*G66*H66, IF(I66="HTG",E66*G66*H66*Parameters!$D$8)))</f>
        <v>7979.7307010344812</v>
      </c>
      <c r="K66" s="460">
        <f t="shared" si="13"/>
        <v>7979.7307010344812</v>
      </c>
      <c r="L66" s="460"/>
      <c r="M66" s="461"/>
      <c r="N66" s="438">
        <f t="shared" ca="1" si="9"/>
        <v>0</v>
      </c>
      <c r="O66" s="434">
        <v>1</v>
      </c>
      <c r="Q66" s="668">
        <f ca="1">SUMIF('UD054'!AA:AA,'BU PROG USD'!D66,'UD054'!Y:Y)</f>
        <v>1300.6336164711286</v>
      </c>
    </row>
    <row r="67" spans="2:24" x14ac:dyDescent="0.45">
      <c r="B67" s="431" t="s">
        <v>40</v>
      </c>
      <c r="C67" s="480" t="s">
        <v>22</v>
      </c>
      <c r="D67" s="481" t="s">
        <v>143</v>
      </c>
      <c r="E67" s="506">
        <v>1</v>
      </c>
      <c r="F67" s="481" t="s">
        <v>21</v>
      </c>
      <c r="G67" s="532">
        <v>518.44257003413327</v>
      </c>
      <c r="H67" s="431">
        <v>17</v>
      </c>
      <c r="I67" s="481" t="s">
        <v>88</v>
      </c>
      <c r="J67" s="460">
        <f>IF(I67="EUR",E67*G67*H67/Parameters!$C$6, IF(I67="USD",E67*G67*H67, IF(I67="HTG",E67*G67*H67*Parameters!$D$8)))</f>
        <v>8813.5236905802649</v>
      </c>
      <c r="K67" s="460">
        <f t="shared" si="13"/>
        <v>8813.5236905802649</v>
      </c>
      <c r="L67" s="460"/>
      <c r="M67" s="461"/>
      <c r="N67" s="438">
        <f t="shared" ca="1" si="9"/>
        <v>0</v>
      </c>
      <c r="O67" s="434">
        <v>1</v>
      </c>
      <c r="Q67" s="668">
        <f ca="1">SUMIF('UD054'!AA:AA,'BU PROG USD'!D67,'UD054'!Y:Y)</f>
        <v>869.47887340961529</v>
      </c>
    </row>
    <row r="68" spans="2:24" x14ac:dyDescent="0.45">
      <c r="B68" s="431" t="s">
        <v>40</v>
      </c>
      <c r="C68" s="480" t="s">
        <v>22</v>
      </c>
      <c r="D68" s="481" t="s">
        <v>144</v>
      </c>
      <c r="E68" s="506">
        <v>1</v>
      </c>
      <c r="F68" s="481" t="s">
        <v>21</v>
      </c>
      <c r="G68" s="532">
        <v>518.44257003413327</v>
      </c>
      <c r="H68" s="431">
        <v>17</v>
      </c>
      <c r="I68" s="481" t="s">
        <v>88</v>
      </c>
      <c r="J68" s="460">
        <f>IF(I68="EUR",E68*G68*H68/Parameters!$C$6, IF(I68="USD",E68*G68*H68, IF(I68="HTG",E68*G68*H68*Parameters!$D$8)))</f>
        <v>8813.5236905802649</v>
      </c>
      <c r="K68" s="460">
        <f t="shared" si="13"/>
        <v>8813.5236905802649</v>
      </c>
      <c r="L68" s="460"/>
      <c r="M68" s="461"/>
      <c r="N68" s="438">
        <f t="shared" ca="1" si="9"/>
        <v>0</v>
      </c>
      <c r="O68" s="434">
        <v>1</v>
      </c>
      <c r="Q68" s="668">
        <f>SUMIF('UD054'!AA:AA,'BU PROG USD'!D68,'UD054'!Y:Y)</f>
        <v>0</v>
      </c>
    </row>
    <row r="69" spans="2:24" x14ac:dyDescent="0.45">
      <c r="B69" s="431" t="s">
        <v>40</v>
      </c>
      <c r="C69" s="480" t="s">
        <v>22</v>
      </c>
      <c r="D69" s="481" t="s">
        <v>145</v>
      </c>
      <c r="E69" s="506">
        <v>0.25</v>
      </c>
      <c r="F69" s="481" t="s">
        <v>21</v>
      </c>
      <c r="G69" s="532">
        <v>1440</v>
      </c>
      <c r="H69" s="431">
        <v>17</v>
      </c>
      <c r="I69" s="481" t="s">
        <v>88</v>
      </c>
      <c r="J69" s="460">
        <f>IF(I69="EUR",E69*G69*H69/Parameters!$C$6, IF(I69="USD",E69*G69*H69, IF(I69="HTG",E69*G69*H69*Parameters!$D$8)))</f>
        <v>6120</v>
      </c>
      <c r="K69" s="460">
        <f t="shared" si="13"/>
        <v>6120</v>
      </c>
      <c r="L69" s="460"/>
      <c r="M69" s="461"/>
      <c r="N69" s="438">
        <f t="shared" ca="1" si="9"/>
        <v>0</v>
      </c>
      <c r="O69" s="434">
        <v>1</v>
      </c>
      <c r="Q69" s="668">
        <f>SUMIF('UD054'!AA:AA,'BU PROG USD'!D69,'UD054'!Y:Y)</f>
        <v>0</v>
      </c>
    </row>
    <row r="70" spans="2:24" x14ac:dyDescent="0.45">
      <c r="C70" s="441"/>
      <c r="D70" s="442" t="s">
        <v>107</v>
      </c>
      <c r="E70" s="443"/>
      <c r="F70" s="442"/>
      <c r="G70" s="443"/>
      <c r="H70" s="443"/>
      <c r="I70" s="442"/>
      <c r="J70" s="444">
        <f>SUBTOTAL(9,J71)</f>
        <v>16099.999999999998</v>
      </c>
      <c r="K70" s="444">
        <f>SUBTOTAL(9,Q71)</f>
        <v>0</v>
      </c>
      <c r="L70" s="444">
        <f>SUBTOTAL(9,L71)</f>
        <v>0</v>
      </c>
      <c r="M70" s="445">
        <f>SUBTOTAL(9,M71)</f>
        <v>0</v>
      </c>
      <c r="N70" s="438">
        <f t="shared" ca="1" si="9"/>
        <v>0</v>
      </c>
      <c r="Q70" s="666">
        <f>SUBTOTAL(9,Q71)</f>
        <v>0</v>
      </c>
    </row>
    <row r="71" spans="2:24" ht="14.65" thickBot="1" x14ac:dyDescent="0.5">
      <c r="B71" s="431" t="s">
        <v>46</v>
      </c>
      <c r="C71" s="480">
        <v>1855</v>
      </c>
      <c r="D71" s="481" t="s">
        <v>20</v>
      </c>
      <c r="E71" s="431">
        <v>1</v>
      </c>
      <c r="F71" s="481" t="s">
        <v>19</v>
      </c>
      <c r="G71" s="533">
        <v>14000</v>
      </c>
      <c r="H71" s="431">
        <v>1</v>
      </c>
      <c r="I71" s="481" t="s">
        <v>54</v>
      </c>
      <c r="J71" s="460">
        <f>IF(I71="EUR",E71*G71*H71/Parameters!$C$6, IF(I71="USD",E71*G71*H71, IF(I71="HTG",E71*G71*H71*Parameters!$D$8)))</f>
        <v>16099.999999999998</v>
      </c>
      <c r="K71" s="460">
        <f>J71</f>
        <v>16099.999999999998</v>
      </c>
      <c r="L71" s="460"/>
      <c r="M71" s="461"/>
      <c r="N71" s="438">
        <f t="shared" ref="N71:N102" ca="1" si="14">J71-SUM(M71:Q71)</f>
        <v>0</v>
      </c>
      <c r="P71" s="434">
        <v>4</v>
      </c>
      <c r="Q71" s="668">
        <f>SUMIF('UD054'!AA:AA,'BU PROG USD'!D71,'UD054'!Y:Y)</f>
        <v>0</v>
      </c>
    </row>
    <row r="72" spans="2:24" ht="14.65" hidden="1" outlineLevel="1" thickBot="1" x14ac:dyDescent="0.5">
      <c r="C72" s="441"/>
      <c r="D72" s="442" t="s">
        <v>938</v>
      </c>
      <c r="E72" s="443"/>
      <c r="F72" s="442"/>
      <c r="G72" s="443">
        <f>SUBTOTAL(9,G73:G74)</f>
        <v>0</v>
      </c>
      <c r="H72" s="443"/>
      <c r="I72" s="442"/>
      <c r="J72" s="444">
        <f>SUBTOTAL(9,J73:J74)</f>
        <v>0</v>
      </c>
      <c r="K72" s="444"/>
      <c r="L72" s="444"/>
      <c r="M72" s="445"/>
      <c r="N72" s="438">
        <f t="shared" ca="1" si="14"/>
        <v>0</v>
      </c>
      <c r="Q72" s="666"/>
    </row>
    <row r="73" spans="2:24" ht="14.65" hidden="1" outlineLevel="1" thickBot="1" x14ac:dyDescent="0.5">
      <c r="B73" s="431" t="s">
        <v>46</v>
      </c>
      <c r="C73" s="480"/>
      <c r="D73" s="481" t="s">
        <v>69</v>
      </c>
      <c r="E73" s="431"/>
      <c r="F73" s="481" t="s">
        <v>0</v>
      </c>
      <c r="G73" s="431"/>
      <c r="H73" s="431"/>
      <c r="I73" s="481" t="s">
        <v>88</v>
      </c>
      <c r="J73" s="460">
        <f>IF(I73="EUR",E73*G73*H73/Parameters!$C$6, IF(I73="USD",E73*G73*H73, IF(I73="HTG",E73*G73*H73*Parameters!$D$8)))</f>
        <v>0</v>
      </c>
      <c r="K73" s="460"/>
      <c r="L73" s="460"/>
      <c r="M73" s="461"/>
      <c r="N73" s="438">
        <f t="shared" ca="1" si="14"/>
        <v>0</v>
      </c>
      <c r="Q73" s="668"/>
    </row>
    <row r="74" spans="2:24" ht="14.65" hidden="1" outlineLevel="1" thickBot="1" x14ac:dyDescent="0.5">
      <c r="B74" s="431" t="s">
        <v>46</v>
      </c>
      <c r="C74" s="480"/>
      <c r="D74" s="481" t="s">
        <v>70</v>
      </c>
      <c r="E74" s="431"/>
      <c r="F74" s="481" t="s">
        <v>0</v>
      </c>
      <c r="G74" s="431"/>
      <c r="H74" s="431"/>
      <c r="I74" s="481" t="s">
        <v>88</v>
      </c>
      <c r="J74" s="460">
        <f>IF(I74="EUR",E74*G74*H74/Parameters!$C$6, IF(I74="USD",E74*G74*H74, IF(I74="HTG",E74*G74*H74*Parameters!$D$8)))</f>
        <v>0</v>
      </c>
      <c r="K74" s="460"/>
      <c r="L74" s="460"/>
      <c r="M74" s="461"/>
      <c r="N74" s="438">
        <f t="shared" ca="1" si="14"/>
        <v>0</v>
      </c>
      <c r="Q74" s="668"/>
    </row>
    <row r="75" spans="2:24" collapsed="1" x14ac:dyDescent="0.45">
      <c r="C75" s="534"/>
      <c r="D75" s="535" t="s">
        <v>939</v>
      </c>
      <c r="E75" s="536"/>
      <c r="F75" s="535"/>
      <c r="G75" s="536"/>
      <c r="H75" s="536"/>
      <c r="I75" s="535"/>
      <c r="J75" s="537">
        <f>SUBTOTAL(9,J76:J88)</f>
        <v>15668</v>
      </c>
      <c r="K75" s="537">
        <f ca="1">SUBTOTAL(9,Q76:Q88)</f>
        <v>5223.26166922005</v>
      </c>
      <c r="L75" s="537">
        <f>SUBTOTAL(9,L76:L88)</f>
        <v>1168</v>
      </c>
      <c r="M75" s="538">
        <f>SUBTOTAL(9,M76:M88)</f>
        <v>3525</v>
      </c>
      <c r="N75" s="438">
        <f t="shared" ca="1" si="14"/>
        <v>0</v>
      </c>
      <c r="Q75" s="673">
        <f ca="1">SUBTOTAL(9,Q76:Q88)</f>
        <v>5223.26166922005</v>
      </c>
    </row>
    <row r="76" spans="2:24" s="517" customFormat="1" x14ac:dyDescent="0.45">
      <c r="B76" s="513" t="s">
        <v>46</v>
      </c>
      <c r="C76" s="504">
        <v>1650</v>
      </c>
      <c r="D76" s="514" t="s">
        <v>940</v>
      </c>
      <c r="E76" s="539">
        <v>1</v>
      </c>
      <c r="F76" s="540" t="s">
        <v>14</v>
      </c>
      <c r="G76" s="539">
        <v>600</v>
      </c>
      <c r="H76" s="539">
        <v>1</v>
      </c>
      <c r="I76" s="540" t="s">
        <v>88</v>
      </c>
      <c r="J76" s="494">
        <f>IF(I76="EUR",E76*G76*H76/Parameters!$C$6, IF(I76="USD",E76*G76*H76, IF(I76="HTG",E76*G76*H76*Parameters!$D$8)))</f>
        <v>600</v>
      </c>
      <c r="K76" s="494"/>
      <c r="L76" s="494">
        <f>J76</f>
        <v>600</v>
      </c>
      <c r="M76" s="495"/>
      <c r="N76" s="438">
        <f t="shared" ca="1" si="14"/>
        <v>0</v>
      </c>
      <c r="O76" s="434">
        <v>3</v>
      </c>
      <c r="P76" s="434"/>
      <c r="Q76" s="670">
        <f>SUMIF('UD054'!AA:AA,'BU PROG USD'!D76,'UD054'!Y:Y)</f>
        <v>0</v>
      </c>
      <c r="R76" s="518"/>
      <c r="S76" s="516"/>
      <c r="V76" s="518"/>
      <c r="X76" s="516"/>
    </row>
    <row r="77" spans="2:24" s="517" customFormat="1" x14ac:dyDescent="0.45">
      <c r="B77" s="513" t="s">
        <v>46</v>
      </c>
      <c r="C77" s="504">
        <v>1650</v>
      </c>
      <c r="D77" s="514" t="s">
        <v>941</v>
      </c>
      <c r="E77" s="539">
        <v>1</v>
      </c>
      <c r="F77" s="540" t="s">
        <v>14</v>
      </c>
      <c r="G77" s="539">
        <v>200</v>
      </c>
      <c r="H77" s="539">
        <v>1</v>
      </c>
      <c r="I77" s="540" t="s">
        <v>88</v>
      </c>
      <c r="J77" s="494">
        <f>IF(I77="EUR",E77*G77*H77/Parameters!$C$6, IF(I77="USD",E77*G77*H77, IF(I77="HTG",E77*G77*H77*Parameters!$D$8)))</f>
        <v>200</v>
      </c>
      <c r="K77" s="494"/>
      <c r="L77" s="494">
        <f>J77</f>
        <v>200</v>
      </c>
      <c r="M77" s="495"/>
      <c r="N77" s="438">
        <f t="shared" ca="1" si="14"/>
        <v>0</v>
      </c>
      <c r="O77" s="434">
        <v>3</v>
      </c>
      <c r="P77" s="434"/>
      <c r="Q77" s="670">
        <f>SUMIF('UD054'!AA:AA,'BU PROG USD'!D77,'UD054'!Y:Y)</f>
        <v>0</v>
      </c>
      <c r="R77" s="518"/>
      <c r="S77" s="516"/>
      <c r="V77" s="518"/>
      <c r="X77" s="516"/>
    </row>
    <row r="78" spans="2:24" s="517" customFormat="1" x14ac:dyDescent="0.45">
      <c r="B78" s="513" t="s">
        <v>46</v>
      </c>
      <c r="C78" s="504">
        <v>1650</v>
      </c>
      <c r="D78" s="514" t="s">
        <v>942</v>
      </c>
      <c r="E78" s="539">
        <v>1</v>
      </c>
      <c r="F78" s="540" t="s">
        <v>14</v>
      </c>
      <c r="G78" s="539">
        <v>368</v>
      </c>
      <c r="H78" s="539">
        <v>1</v>
      </c>
      <c r="I78" s="540" t="s">
        <v>88</v>
      </c>
      <c r="J78" s="494">
        <f>IF(I78="EUR",E78*G78*H78/Parameters!$C$6, IF(I78="USD",E78*G78*H78, IF(I78="HTG",E78*G78*H78*Parameters!$D$8)))</f>
        <v>368</v>
      </c>
      <c r="K78" s="494"/>
      <c r="L78" s="494">
        <f>J78</f>
        <v>368</v>
      </c>
      <c r="M78" s="495"/>
      <c r="N78" s="438">
        <f t="shared" ca="1" si="14"/>
        <v>0</v>
      </c>
      <c r="O78" s="434">
        <v>3</v>
      </c>
      <c r="P78" s="434"/>
      <c r="Q78" s="670">
        <f>SUMIF('UD054'!AA:AA,'BU PROG USD'!D78,'UD054'!Y:Y)</f>
        <v>0</v>
      </c>
      <c r="R78" s="518"/>
      <c r="S78" s="516"/>
      <c r="V78" s="518"/>
      <c r="X78" s="516"/>
    </row>
    <row r="79" spans="2:24" s="517" customFormat="1" x14ac:dyDescent="0.45">
      <c r="B79" s="513" t="s">
        <v>46</v>
      </c>
      <c r="C79" s="504">
        <v>1651</v>
      </c>
      <c r="D79" s="541" t="s">
        <v>943</v>
      </c>
      <c r="E79" s="542">
        <v>3</v>
      </c>
      <c r="F79" s="541" t="s">
        <v>14</v>
      </c>
      <c r="G79" s="542">
        <v>800</v>
      </c>
      <c r="H79" s="542">
        <v>1</v>
      </c>
      <c r="I79" s="541" t="s">
        <v>88</v>
      </c>
      <c r="J79" s="502">
        <f>IF(I79="EUR",E79*G79*H79/Parameters!$C$6, IF(I79="USD",E79*G79*H79, IF(I79="HTG",E79*G79*H79*Parameters!$D$8)))</f>
        <v>2400</v>
      </c>
      <c r="K79" s="502"/>
      <c r="L79" s="502"/>
      <c r="M79" s="503">
        <f>J79</f>
        <v>2400</v>
      </c>
      <c r="N79" s="438">
        <f t="shared" ca="1" si="14"/>
        <v>0</v>
      </c>
      <c r="O79" s="434">
        <v>3</v>
      </c>
      <c r="P79" s="434"/>
      <c r="Q79" s="671">
        <f>SUMIF('UD054'!AA:AA,'BU PROG USD'!D79,'UD054'!Y:Y)</f>
        <v>0</v>
      </c>
      <c r="R79" s="518"/>
      <c r="S79" s="516"/>
      <c r="V79" s="518"/>
      <c r="X79" s="516"/>
    </row>
    <row r="80" spans="2:24" s="517" customFormat="1" x14ac:dyDescent="0.45">
      <c r="B80" s="513" t="s">
        <v>46</v>
      </c>
      <c r="C80" s="504">
        <v>1651</v>
      </c>
      <c r="D80" s="541" t="s">
        <v>944</v>
      </c>
      <c r="E80" s="542">
        <v>15</v>
      </c>
      <c r="F80" s="541" t="s">
        <v>0</v>
      </c>
      <c r="G80" s="542">
        <v>75</v>
      </c>
      <c r="H80" s="542">
        <v>1</v>
      </c>
      <c r="I80" s="541" t="s">
        <v>88</v>
      </c>
      <c r="J80" s="502">
        <f>IF(I80="EUR",E80*G80*H80/Parameters!$C$6, IF(I80="USD",E80*G80*H80, IF(I80="HTG",E80*G80*H80*Parameters!$D$8)))</f>
        <v>1125</v>
      </c>
      <c r="K80" s="502"/>
      <c r="L80" s="502"/>
      <c r="M80" s="503">
        <f>J80</f>
        <v>1125</v>
      </c>
      <c r="N80" s="438">
        <f t="shared" ca="1" si="14"/>
        <v>0</v>
      </c>
      <c r="O80" s="434">
        <v>3</v>
      </c>
      <c r="P80" s="434"/>
      <c r="Q80" s="671">
        <f ca="1">SUMIF('UD054'!AA:AA,'BU PROG USD'!D80,'UD054'!Y:Y)</f>
        <v>1353.2617232338121</v>
      </c>
      <c r="R80" s="518"/>
      <c r="S80" s="516"/>
      <c r="V80" s="518"/>
      <c r="X80" s="516"/>
    </row>
    <row r="81" spans="1:24" x14ac:dyDescent="0.45">
      <c r="B81" s="431" t="s">
        <v>46</v>
      </c>
      <c r="C81" s="480">
        <v>1490</v>
      </c>
      <c r="D81" s="543" t="s">
        <v>18</v>
      </c>
      <c r="E81" s="431">
        <v>3</v>
      </c>
      <c r="F81" s="481" t="s">
        <v>0</v>
      </c>
      <c r="G81" s="431">
        <v>1200</v>
      </c>
      <c r="H81" s="431">
        <v>1</v>
      </c>
      <c r="I81" s="481" t="s">
        <v>88</v>
      </c>
      <c r="J81" s="460">
        <f>IF(I81="EUR",E81*G81*H81/Parameters!$C$6, IF(I81="USD",E81*G81*H81, IF(I81="HTG",E81*G81*H81*Parameters!$D$8)))</f>
        <v>3600</v>
      </c>
      <c r="K81" s="460">
        <f>J81</f>
        <v>3600</v>
      </c>
      <c r="L81" s="460"/>
      <c r="M81" s="461"/>
      <c r="N81" s="438">
        <f t="shared" ca="1" si="14"/>
        <v>0</v>
      </c>
      <c r="O81" s="434">
        <v>3</v>
      </c>
      <c r="Q81" s="668">
        <f ca="1">SUMIF('UD054'!AA:AA,'BU PROG USD'!D81,'UD054'!Y:Y)</f>
        <v>3869.9999459862374</v>
      </c>
    </row>
    <row r="82" spans="1:24" x14ac:dyDescent="0.45">
      <c r="B82" s="431" t="s">
        <v>46</v>
      </c>
      <c r="C82" s="480">
        <v>1492</v>
      </c>
      <c r="D82" s="543" t="s">
        <v>945</v>
      </c>
      <c r="E82" s="431">
        <v>1</v>
      </c>
      <c r="F82" s="481" t="s">
        <v>14</v>
      </c>
      <c r="G82" s="431">
        <v>1200</v>
      </c>
      <c r="H82" s="431">
        <v>1</v>
      </c>
      <c r="I82" s="481" t="s">
        <v>88</v>
      </c>
      <c r="J82" s="460">
        <f>IF(I82="EUR",E82*G82*H82/Parameters!$C$6, IF(I82="USD",E82*G82*H82, IF(I82="HTG",E82*G82*H82*Parameters!$D$8)))</f>
        <v>1200</v>
      </c>
      <c r="K82" s="460">
        <f>J82</f>
        <v>1200</v>
      </c>
      <c r="L82" s="460"/>
      <c r="M82" s="461"/>
      <c r="N82" s="438">
        <f t="shared" ca="1" si="14"/>
        <v>0</v>
      </c>
      <c r="O82" s="434">
        <v>3</v>
      </c>
      <c r="Q82" s="668">
        <f>SUMIF('UD054'!AA:AA,'BU PROG USD'!D82,'UD054'!Y:Y)</f>
        <v>0</v>
      </c>
    </row>
    <row r="83" spans="1:24" x14ac:dyDescent="0.45">
      <c r="B83" s="431" t="s">
        <v>40</v>
      </c>
      <c r="C83" s="544">
        <v>1493</v>
      </c>
      <c r="D83" s="529" t="s">
        <v>71</v>
      </c>
      <c r="E83" s="528">
        <v>10</v>
      </c>
      <c r="F83" s="529" t="s">
        <v>14</v>
      </c>
      <c r="G83" s="528">
        <v>400</v>
      </c>
      <c r="H83" s="528">
        <v>1</v>
      </c>
      <c r="I83" s="529" t="s">
        <v>88</v>
      </c>
      <c r="J83" s="530">
        <f>IF(I83="EUR",E83*G83*H83/Parameters!$C$6, IF(I83="USD",E83*G83*H83, IF(I83="HTG",E83*G83*H83*Parameters!$D$8)))</f>
        <v>4000</v>
      </c>
      <c r="K83" s="530">
        <f t="shared" ref="K83:K88" si="15">J83</f>
        <v>4000</v>
      </c>
      <c r="L83" s="530"/>
      <c r="M83" s="531"/>
      <c r="N83" s="438">
        <f t="shared" ca="1" si="14"/>
        <v>0</v>
      </c>
      <c r="P83" s="434">
        <v>3</v>
      </c>
      <c r="Q83" s="672">
        <f>SUMIF('UD054'!AA:AA,'BU PROG USD'!D83,'UD054'!Y:Y)</f>
        <v>0</v>
      </c>
    </row>
    <row r="84" spans="1:24" x14ac:dyDescent="0.45">
      <c r="B84" s="431" t="s">
        <v>46</v>
      </c>
      <c r="C84" s="480">
        <v>1494</v>
      </c>
      <c r="D84" s="481" t="s">
        <v>97</v>
      </c>
      <c r="E84" s="431">
        <v>1</v>
      </c>
      <c r="F84" s="481" t="s">
        <v>14</v>
      </c>
      <c r="G84" s="431">
        <v>500</v>
      </c>
      <c r="H84" s="431">
        <v>1</v>
      </c>
      <c r="I84" s="481" t="s">
        <v>88</v>
      </c>
      <c r="J84" s="460">
        <f>IF(I84="EUR",E84*G84*H84/Parameters!$C$6, IF(I84="USD",E84*G84*H84, IF(I84="HTG",E84*G84*H84*Parameters!$D$8)))</f>
        <v>500</v>
      </c>
      <c r="K84" s="460">
        <f t="shared" si="15"/>
        <v>500</v>
      </c>
      <c r="L84" s="460"/>
      <c r="M84" s="461"/>
      <c r="N84" s="438">
        <f t="shared" ca="1" si="14"/>
        <v>0</v>
      </c>
      <c r="O84" s="434">
        <v>3</v>
      </c>
      <c r="Q84" s="668">
        <f>SUMIF('UD054'!AA:AA,'BU PROG USD'!D84,'UD054'!Y:Y)</f>
        <v>0</v>
      </c>
    </row>
    <row r="85" spans="1:24" x14ac:dyDescent="0.45">
      <c r="B85" s="431" t="s">
        <v>46</v>
      </c>
      <c r="C85" s="480">
        <v>1495</v>
      </c>
      <c r="D85" s="481" t="s">
        <v>99</v>
      </c>
      <c r="E85" s="431">
        <v>4</v>
      </c>
      <c r="F85" s="481" t="s">
        <v>14</v>
      </c>
      <c r="G85" s="431">
        <v>200</v>
      </c>
      <c r="H85" s="431">
        <v>1</v>
      </c>
      <c r="I85" s="481" t="s">
        <v>88</v>
      </c>
      <c r="J85" s="460">
        <f>IF(I85="EUR",E85*G85*H85/Parameters!$C$6, IF(I85="USD",E85*G85*H85, IF(I85="HTG",E85*G85*H85*Parameters!$D$8)))</f>
        <v>800</v>
      </c>
      <c r="K85" s="460">
        <f t="shared" si="15"/>
        <v>800</v>
      </c>
      <c r="L85" s="460"/>
      <c r="M85" s="461"/>
      <c r="N85" s="438">
        <f t="shared" ca="1" si="14"/>
        <v>0</v>
      </c>
      <c r="O85" s="434">
        <v>3</v>
      </c>
      <c r="Q85" s="668">
        <f>SUMIF('UD054'!AA:AA,'BU PROG USD'!D85,'UD054'!Y:Y)</f>
        <v>0</v>
      </c>
    </row>
    <row r="86" spans="1:24" x14ac:dyDescent="0.45">
      <c r="B86" s="431" t="s">
        <v>46</v>
      </c>
      <c r="C86" s="480">
        <v>1496</v>
      </c>
      <c r="D86" s="481" t="s">
        <v>100</v>
      </c>
      <c r="E86" s="431">
        <v>15</v>
      </c>
      <c r="F86" s="481" t="s">
        <v>14</v>
      </c>
      <c r="G86" s="431">
        <v>25</v>
      </c>
      <c r="H86" s="431">
        <v>1</v>
      </c>
      <c r="I86" s="481" t="s">
        <v>88</v>
      </c>
      <c r="J86" s="460">
        <f>IF(I86="EUR",E86*G86*H86/Parameters!$C$6, IF(I86="USD",E86*G86*H86, IF(I86="HTG",E86*G86*H86*Parameters!$D$8)))</f>
        <v>375</v>
      </c>
      <c r="K86" s="460">
        <f t="shared" si="15"/>
        <v>375</v>
      </c>
      <c r="L86" s="460"/>
      <c r="M86" s="461"/>
      <c r="N86" s="438">
        <f t="shared" ca="1" si="14"/>
        <v>0</v>
      </c>
      <c r="O86" s="434">
        <v>3</v>
      </c>
      <c r="Q86" s="668">
        <f>SUMIF('UD054'!AA:AA,'BU PROG USD'!D86,'UD054'!Y:Y)</f>
        <v>0</v>
      </c>
    </row>
    <row r="87" spans="1:24" x14ac:dyDescent="0.45">
      <c r="B87" s="431" t="s">
        <v>46</v>
      </c>
      <c r="C87" s="480">
        <v>1497</v>
      </c>
      <c r="D87" s="481" t="s">
        <v>946</v>
      </c>
      <c r="E87" s="431">
        <v>1</v>
      </c>
      <c r="F87" s="481" t="s">
        <v>14</v>
      </c>
      <c r="G87" s="431">
        <v>300</v>
      </c>
      <c r="H87" s="431">
        <v>1</v>
      </c>
      <c r="I87" s="481" t="s">
        <v>88</v>
      </c>
      <c r="J87" s="460">
        <f>IF(I87="EUR",E87*G87*H87/Parameters!$C$6, IF(I87="USD",E87*G87*H87, IF(I87="HTG",E87*G87*H87*Parameters!$D$8)))</f>
        <v>300</v>
      </c>
      <c r="K87" s="460">
        <f t="shared" si="15"/>
        <v>300</v>
      </c>
      <c r="L87" s="460"/>
      <c r="M87" s="461"/>
      <c r="N87" s="438">
        <f t="shared" ca="1" si="14"/>
        <v>0</v>
      </c>
      <c r="O87" s="434">
        <v>3</v>
      </c>
      <c r="Q87" s="668">
        <f>SUMIF('UD054'!AA:AA,'BU PROG USD'!D87,'UD054'!Y:Y)</f>
        <v>0</v>
      </c>
    </row>
    <row r="88" spans="1:24" ht="14.65" thickBot="1" x14ac:dyDescent="0.5">
      <c r="B88" s="431" t="s">
        <v>46</v>
      </c>
      <c r="C88" s="545">
        <v>1498</v>
      </c>
      <c r="D88" s="546" t="s">
        <v>103</v>
      </c>
      <c r="E88" s="547">
        <v>2</v>
      </c>
      <c r="F88" s="546" t="s">
        <v>14</v>
      </c>
      <c r="G88" s="547">
        <v>100</v>
      </c>
      <c r="H88" s="547">
        <v>1</v>
      </c>
      <c r="I88" s="546" t="s">
        <v>88</v>
      </c>
      <c r="J88" s="548">
        <f>IF(I88="EUR",E88*G88*H88/Parameters!$C$6, IF(I88="USD",E88*G88*H88, IF(I88="HTG",E88*G88*H88*Parameters!$D$8)))</f>
        <v>200</v>
      </c>
      <c r="K88" s="548">
        <f t="shared" si="15"/>
        <v>200</v>
      </c>
      <c r="L88" s="548"/>
      <c r="M88" s="549"/>
      <c r="N88" s="438">
        <f t="shared" ca="1" si="14"/>
        <v>0</v>
      </c>
      <c r="O88" s="434">
        <v>3</v>
      </c>
      <c r="Q88" s="674">
        <f>SUMIF('UD054'!AA:AA,'BU PROG USD'!D88,'UD054'!Y:Y)</f>
        <v>0</v>
      </c>
      <c r="W88" s="481"/>
    </row>
    <row r="89" spans="1:24" s="517" customFormat="1" ht="14.65" thickBot="1" x14ac:dyDescent="0.5">
      <c r="A89" s="433"/>
      <c r="B89" s="431"/>
      <c r="C89" s="441"/>
      <c r="D89" s="442" t="s">
        <v>72</v>
      </c>
      <c r="E89" s="443"/>
      <c r="F89" s="442"/>
      <c r="G89" s="443"/>
      <c r="H89" s="443"/>
      <c r="I89" s="442"/>
      <c r="J89" s="444">
        <f>SUBTOTAL(9,J90:J120)</f>
        <v>664991.24615384603</v>
      </c>
      <c r="K89" s="444">
        <f>SUBTOTAL(9,Q90:Q120)</f>
        <v>0</v>
      </c>
      <c r="L89" s="444">
        <f>SUBTOTAL(9,L90:L120)</f>
        <v>111271.13076923077</v>
      </c>
      <c r="M89" s="445">
        <f>SUBTOTAL(9,M90:M120)</f>
        <v>253721.53846153847</v>
      </c>
      <c r="N89" s="438">
        <f t="shared" ca="1" si="14"/>
        <v>0</v>
      </c>
      <c r="O89" s="434"/>
      <c r="P89" s="434"/>
      <c r="Q89" s="666">
        <f>SUBTOTAL(9,Q90:Q120)</f>
        <v>0</v>
      </c>
      <c r="R89" s="518"/>
      <c r="S89" s="550"/>
      <c r="T89" s="551"/>
      <c r="U89" s="551"/>
      <c r="V89" s="518"/>
      <c r="W89" s="685" t="s">
        <v>921</v>
      </c>
      <c r="X89" s="685" t="s">
        <v>922</v>
      </c>
    </row>
    <row r="90" spans="1:24" s="563" customFormat="1" ht="14.65" thickBot="1" x14ac:dyDescent="0.5">
      <c r="A90" s="517"/>
      <c r="B90" s="513"/>
      <c r="C90" s="552"/>
      <c r="D90" s="553" t="s">
        <v>377</v>
      </c>
      <c r="E90" s="554"/>
      <c r="F90" s="555"/>
      <c r="G90" s="554"/>
      <c r="H90" s="554"/>
      <c r="I90" s="555"/>
      <c r="J90" s="556">
        <f>SUBTOTAL(9,J91:J105)</f>
        <v>430910.4</v>
      </c>
      <c r="K90" s="556">
        <f>SUBTOTAL(9,Q91:Q105)</f>
        <v>0</v>
      </c>
      <c r="L90" s="556">
        <f>SUBTOTAL(9,L91:L105)</f>
        <v>111271.13076923077</v>
      </c>
      <c r="M90" s="557">
        <f>SUBTOTAL(9,M91:M105)</f>
        <v>118670</v>
      </c>
      <c r="N90" s="438">
        <f t="shared" ca="1" si="14"/>
        <v>0</v>
      </c>
      <c r="O90" s="434"/>
      <c r="P90" s="434"/>
      <c r="Q90" s="675">
        <f>SUBTOTAL(9,Q91:Q105)</f>
        <v>0</v>
      </c>
      <c r="R90" s="560"/>
      <c r="S90" s="558"/>
      <c r="T90" s="559"/>
      <c r="U90" s="559"/>
      <c r="V90" s="560"/>
      <c r="W90" s="561">
        <f>J155-SUM(J122,J83,J62:J64)-J71-J132-SUM(J9:J18,J20:J24,J36:J49,J65:J69)-SUM(J144:J146,J152:J154)</f>
        <v>963128.28846153826</v>
      </c>
      <c r="X90" s="561">
        <f ca="1">Q155-SUM(Q122,Q83,Q62:Q64)-Q71-Q132-SUM(Q9:Q18,Q20:Q24,Q36:Q49,Q65:Q69)-SUM(Q144:Q146,Q152:Q154)</f>
        <v>29319.055320972639</v>
      </c>
    </row>
    <row r="91" spans="1:24" s="563" customFormat="1" x14ac:dyDescent="0.45">
      <c r="B91" s="564"/>
      <c r="C91" s="565">
        <v>1525</v>
      </c>
      <c r="D91" s="566" t="str">
        <f>BOQ!C1</f>
        <v>1.1.1 Mobilisation de 1500 jeunes de 15-24 ans (dont 50% de filles) autour de la promotion de la paix</v>
      </c>
      <c r="E91" s="567"/>
      <c r="F91" s="566"/>
      <c r="G91" s="567"/>
      <c r="H91" s="567"/>
      <c r="I91" s="566"/>
      <c r="J91" s="568">
        <f>BOQ!I1</f>
        <v>7263.7461538461539</v>
      </c>
      <c r="K91" s="569"/>
      <c r="L91" s="568">
        <f>BOQ!B3</f>
        <v>5263.7461538461539</v>
      </c>
      <c r="M91" s="570">
        <f>BOQ!B16</f>
        <v>2000</v>
      </c>
      <c r="N91" s="438">
        <f t="shared" ca="1" si="14"/>
        <v>0</v>
      </c>
      <c r="O91" s="434"/>
      <c r="P91" s="434"/>
      <c r="Q91" s="676">
        <f>SUMIF('UD054'!AA:AA,'BU PROG USD'!D91,'UD054'!Y:Y)</f>
        <v>0</v>
      </c>
      <c r="R91" s="560"/>
      <c r="S91" s="571">
        <f>SUM(J91:J93)</f>
        <v>83351.13076923076</v>
      </c>
      <c r="T91" s="572">
        <f>S91/$J$89</f>
        <v>0.12534169622730257</v>
      </c>
      <c r="U91" s="572">
        <f t="shared" ref="U91:U105" si="16">J91/$J$89</f>
        <v>1.0923070334922399E-2</v>
      </c>
      <c r="V91" s="560"/>
      <c r="W91" s="573">
        <f>U91*$W$90</f>
        <v>10520.318036418812</v>
      </c>
      <c r="X91" s="699">
        <f ca="1">U91*$X$90</f>
        <v>320.25410342446492</v>
      </c>
    </row>
    <row r="92" spans="1:24" s="563" customFormat="1" x14ac:dyDescent="0.45">
      <c r="B92" s="564"/>
      <c r="C92" s="574">
        <v>1525</v>
      </c>
      <c r="D92" s="575" t="str">
        <f>BOQ!C20</f>
        <v>1.1.2 Activités sportives, artistiques et éducatives avec les 1500 jeunes pour la promotion de la paix et la cohésion sociale</v>
      </c>
      <c r="E92" s="576"/>
      <c r="F92" s="575"/>
      <c r="G92" s="576"/>
      <c r="H92" s="576"/>
      <c r="I92" s="575"/>
      <c r="J92" s="460">
        <f>BOQ!I20</f>
        <v>72184.615384615376</v>
      </c>
      <c r="K92" s="460"/>
      <c r="L92" s="460">
        <f>BOQ!B22</f>
        <v>41184.615384615383</v>
      </c>
      <c r="M92" s="461">
        <f>BOQ!B45</f>
        <v>31000</v>
      </c>
      <c r="N92" s="438">
        <f t="shared" ca="1" si="14"/>
        <v>0</v>
      </c>
      <c r="O92" s="434"/>
      <c r="P92" s="434"/>
      <c r="Q92" s="668">
        <f>SUMIF('UD054'!AA:AA,'BU PROG USD'!D92,'UD054'!Y:Y)</f>
        <v>0</v>
      </c>
      <c r="R92" s="560"/>
      <c r="S92" s="558"/>
      <c r="T92" s="559"/>
      <c r="U92" s="577">
        <f t="shared" si="16"/>
        <v>0.10854972272509499</v>
      </c>
      <c r="V92" s="560"/>
      <c r="W92" s="573">
        <f>U92*$W$90</f>
        <v>104547.30866119527</v>
      </c>
      <c r="X92" s="562">
        <f t="shared" ref="X92:X120" ca="1" si="17">U92*$X$90</f>
        <v>3182.5753256533008</v>
      </c>
    </row>
    <row r="93" spans="1:24" s="563" customFormat="1" ht="14.65" thickBot="1" x14ac:dyDescent="0.5">
      <c r="B93" s="564"/>
      <c r="C93" s="578">
        <v>1525</v>
      </c>
      <c r="D93" s="579" t="str">
        <f>BOQ!C51</f>
        <v>1.1.3 Ateliers de consultations jeunes sur les barrières et les opportunités pour la promotion de la paix</v>
      </c>
      <c r="E93" s="580"/>
      <c r="F93" s="579"/>
      <c r="G93" s="580"/>
      <c r="H93" s="580"/>
      <c r="I93" s="579"/>
      <c r="J93" s="548">
        <f>BOQ!I51</f>
        <v>3902.7692307692309</v>
      </c>
      <c r="K93" s="548"/>
      <c r="L93" s="548">
        <f>BOQ!B53</f>
        <v>510.76923076923077</v>
      </c>
      <c r="M93" s="549">
        <f>BOQ!B56</f>
        <v>3392</v>
      </c>
      <c r="N93" s="438">
        <f t="shared" ca="1" si="14"/>
        <v>0</v>
      </c>
      <c r="O93" s="434"/>
      <c r="P93" s="434"/>
      <c r="Q93" s="674">
        <f>SUMIF('UD054'!AA:AA,'BU PROG USD'!D93,'UD054'!Y:Y)</f>
        <v>0</v>
      </c>
      <c r="R93" s="560"/>
      <c r="S93" s="581"/>
      <c r="T93" s="582"/>
      <c r="U93" s="583">
        <f t="shared" si="16"/>
        <v>5.8689031672851874E-3</v>
      </c>
      <c r="V93" s="560"/>
      <c r="W93" s="573">
        <f t="shared" ref="W93:W105" si="18">U93*$W$90</f>
        <v>5652.5066626538837</v>
      </c>
      <c r="X93" s="562">
        <f t="shared" ca="1" si="17"/>
        <v>172.07069663506596</v>
      </c>
    </row>
    <row r="94" spans="1:24" s="563" customFormat="1" x14ac:dyDescent="0.45">
      <c r="B94" s="564"/>
      <c r="C94" s="584" t="s">
        <v>469</v>
      </c>
      <c r="D94" s="566" t="str">
        <f>BOQ!C62</f>
        <v>1.2.1 Ciblage 500 jeunes de 18-24 ans (dont 50% de jeunes femmes)</v>
      </c>
      <c r="E94" s="567"/>
      <c r="F94" s="566"/>
      <c r="G94" s="567"/>
      <c r="H94" s="567"/>
      <c r="I94" s="566"/>
      <c r="J94" s="568">
        <f>BOQ!I62</f>
        <v>6375</v>
      </c>
      <c r="K94" s="568">
        <f>J94</f>
        <v>6375</v>
      </c>
      <c r="L94" s="568"/>
      <c r="M94" s="570"/>
      <c r="N94" s="438">
        <f t="shared" ca="1" si="14"/>
        <v>0</v>
      </c>
      <c r="O94" s="434"/>
      <c r="P94" s="434"/>
      <c r="Q94" s="676">
        <f>SUMIF('UD054'!AA:AA,'BU PROG USD'!D94,'UD054'!Y:Y)</f>
        <v>0</v>
      </c>
      <c r="R94" s="560"/>
      <c r="S94" s="558">
        <f>SUM(J94:J101)</f>
        <v>304463.65384615381</v>
      </c>
      <c r="T94" s="577">
        <f>S94/$J$89</f>
        <v>0.45784610791059349</v>
      </c>
      <c r="U94" s="577">
        <f t="shared" si="16"/>
        <v>9.5865923602325744E-3</v>
      </c>
      <c r="V94" s="560"/>
      <c r="W94" s="573">
        <f t="shared" si="18"/>
        <v>9233.118292089257</v>
      </c>
      <c r="X94" s="562">
        <f t="shared" ca="1" si="17"/>
        <v>281.06983174927251</v>
      </c>
    </row>
    <row r="95" spans="1:24" s="563" customFormat="1" x14ac:dyDescent="0.45">
      <c r="B95" s="564"/>
      <c r="C95" s="574">
        <v>1527</v>
      </c>
      <c r="D95" s="575" t="str">
        <f>BOQ!C69</f>
        <v xml:space="preserve">1.2.2 Formation de 500 jeunes agents de paix sur la résolution des conflits, guérison des traumas </v>
      </c>
      <c r="E95" s="576"/>
      <c r="F95" s="575"/>
      <c r="G95" s="576"/>
      <c r="H95" s="576"/>
      <c r="I95" s="575"/>
      <c r="J95" s="460">
        <f>BOQ!I69</f>
        <v>62278</v>
      </c>
      <c r="K95" s="460"/>
      <c r="L95" s="460"/>
      <c r="M95" s="461">
        <f>'BU PROG USD'!J95</f>
        <v>62278</v>
      </c>
      <c r="N95" s="438">
        <f t="shared" ca="1" si="14"/>
        <v>0</v>
      </c>
      <c r="O95" s="434"/>
      <c r="P95" s="434"/>
      <c r="Q95" s="668">
        <f>SUMIF('UD054'!AA:AA,'BU PROG USD'!D95,'UD054'!Y:Y)</f>
        <v>0</v>
      </c>
      <c r="R95" s="560"/>
      <c r="S95" s="558"/>
      <c r="T95" s="559"/>
      <c r="U95" s="577">
        <f t="shared" si="16"/>
        <v>9.3652360629108131E-2</v>
      </c>
      <c r="V95" s="560"/>
      <c r="W95" s="573">
        <f t="shared" si="18"/>
        <v>90199.237803095661</v>
      </c>
      <c r="X95" s="562">
        <f t="shared" ca="1" si="17"/>
        <v>2745.798742224501</v>
      </c>
    </row>
    <row r="96" spans="1:24" s="563" customFormat="1" x14ac:dyDescent="0.45">
      <c r="B96" s="564"/>
      <c r="C96" s="574" t="s">
        <v>469</v>
      </c>
      <c r="D96" s="575" t="str">
        <f>BOQ!C79</f>
        <v>1.2.3 Ateliers avec les 500 jeunes agents de paix en compétences de vie et masculinité positive</v>
      </c>
      <c r="E96" s="576"/>
      <c r="F96" s="575"/>
      <c r="G96" s="576"/>
      <c r="H96" s="576"/>
      <c r="I96" s="575"/>
      <c r="J96" s="460">
        <f>BOQ!I79</f>
        <v>28314.807692307695</v>
      </c>
      <c r="K96" s="460">
        <f>J96</f>
        <v>28314.807692307695</v>
      </c>
      <c r="L96" s="460"/>
      <c r="M96" s="461"/>
      <c r="N96" s="438">
        <f t="shared" ca="1" si="14"/>
        <v>0</v>
      </c>
      <c r="O96" s="434"/>
      <c r="P96" s="434"/>
      <c r="Q96" s="668">
        <f>SUMIF('UD054'!AA:AA,'BU PROG USD'!D96,'UD054'!Y:Y)</f>
        <v>0</v>
      </c>
      <c r="R96" s="560"/>
      <c r="S96" s="558"/>
      <c r="T96" s="559"/>
      <c r="U96" s="577">
        <f t="shared" si="16"/>
        <v>4.257921868306376E-2</v>
      </c>
      <c r="V96" s="560"/>
      <c r="W96" s="573">
        <f t="shared" si="18"/>
        <v>41009.250014248755</v>
      </c>
      <c r="X96" s="562">
        <f t="shared" ca="1" si="17"/>
        <v>1248.3824680925381</v>
      </c>
    </row>
    <row r="97" spans="1:24" s="563" customFormat="1" x14ac:dyDescent="0.45">
      <c r="B97" s="564"/>
      <c r="C97" s="574" t="s">
        <v>469</v>
      </c>
      <c r="D97" s="575" t="str">
        <f>BOQ!C91</f>
        <v>1.2.4 Formation professionnelle de 200 jeunes selon les besoins du marché (6 mois)</v>
      </c>
      <c r="E97" s="576"/>
      <c r="F97" s="575"/>
      <c r="G97" s="576"/>
      <c r="H97" s="576"/>
      <c r="I97" s="575"/>
      <c r="J97" s="460">
        <f>BOQ!I91</f>
        <v>89442.307692307688</v>
      </c>
      <c r="K97" s="460">
        <f>J97</f>
        <v>89442.307692307688</v>
      </c>
      <c r="L97" s="460"/>
      <c r="M97" s="461"/>
      <c r="N97" s="438">
        <f t="shared" ca="1" si="14"/>
        <v>0</v>
      </c>
      <c r="O97" s="434"/>
      <c r="P97" s="434"/>
      <c r="Q97" s="668">
        <f>SUMIF('UD054'!AA:AA,'BU PROG USD'!D97,'UD054'!Y:Y)</f>
        <v>0</v>
      </c>
      <c r="R97" s="560"/>
      <c r="S97" s="558"/>
      <c r="T97" s="559"/>
      <c r="U97" s="577">
        <f t="shared" si="16"/>
        <v>0.13450148134974874</v>
      </c>
      <c r="V97" s="560"/>
      <c r="W97" s="573">
        <f t="shared" si="18"/>
        <v>129542.18152792501</v>
      </c>
      <c r="X97" s="562">
        <f t="shared" ca="1" si="17"/>
        <v>3943.4563724460527</v>
      </c>
    </row>
    <row r="98" spans="1:24" s="563" customFormat="1" x14ac:dyDescent="0.45">
      <c r="B98" s="564"/>
      <c r="C98" s="574" t="s">
        <v>469</v>
      </c>
      <c r="D98" s="575" t="str">
        <f>BOQ!C100</f>
        <v>1.2.5 Formation de 100 jeunes sur la mise en place d'une AGR et Education financière</v>
      </c>
      <c r="E98" s="576"/>
      <c r="F98" s="575"/>
      <c r="G98" s="576"/>
      <c r="H98" s="576"/>
      <c r="I98" s="575"/>
      <c r="J98" s="460">
        <f>BOQ!I100</f>
        <v>6318.461538461539</v>
      </c>
      <c r="K98" s="460">
        <f>J98</f>
        <v>6318.461538461539</v>
      </c>
      <c r="L98" s="460"/>
      <c r="M98" s="461"/>
      <c r="N98" s="438">
        <f t="shared" ca="1" si="14"/>
        <v>0</v>
      </c>
      <c r="O98" s="434"/>
      <c r="P98" s="434"/>
      <c r="Q98" s="668">
        <f>SUMIF('UD054'!AA:AA,'BU PROG USD'!D98,'UD054'!Y:Y)</f>
        <v>0</v>
      </c>
      <c r="R98" s="560"/>
      <c r="S98" s="558"/>
      <c r="T98" s="559"/>
      <c r="U98" s="577">
        <f t="shared" si="16"/>
        <v>9.5015709981237251E-3</v>
      </c>
      <c r="V98" s="560"/>
      <c r="W98" s="573">
        <f t="shared" si="18"/>
        <v>9151.231813118693</v>
      </c>
      <c r="X98" s="562">
        <f t="shared" ca="1" si="17"/>
        <v>278.57708573013872</v>
      </c>
    </row>
    <row r="99" spans="1:24" s="563" customFormat="1" x14ac:dyDescent="0.45">
      <c r="B99" s="564"/>
      <c r="C99" s="574" t="s">
        <v>469</v>
      </c>
      <c r="D99" s="575" t="str">
        <f>BOQ!C107</f>
        <v>1.2.6 Subvention AGR &amp; coaching</v>
      </c>
      <c r="E99" s="576"/>
      <c r="F99" s="575"/>
      <c r="G99" s="576"/>
      <c r="H99" s="576"/>
      <c r="I99" s="575"/>
      <c r="J99" s="460">
        <f>BOQ!I107</f>
        <v>37223.076923076915</v>
      </c>
      <c r="K99" s="460">
        <f>J99</f>
        <v>37223.076923076915</v>
      </c>
      <c r="L99" s="460"/>
      <c r="M99" s="461"/>
      <c r="N99" s="438">
        <f t="shared" ca="1" si="14"/>
        <v>0</v>
      </c>
      <c r="O99" s="434"/>
      <c r="P99" s="434"/>
      <c r="Q99" s="668">
        <f>SUMIF('UD054'!AA:AA,'BU PROG USD'!D99,'UD054'!Y:Y)</f>
        <v>0</v>
      </c>
      <c r="R99" s="560"/>
      <c r="S99" s="558"/>
      <c r="T99" s="559"/>
      <c r="U99" s="577">
        <f t="shared" si="16"/>
        <v>5.5975288604724491E-2</v>
      </c>
      <c r="V99" s="560"/>
      <c r="W99" s="573">
        <f t="shared" si="18"/>
        <v>53911.383910008946</v>
      </c>
      <c r="X99" s="562">
        <f t="shared" ca="1" si="17"/>
        <v>1641.1425832093266</v>
      </c>
    </row>
    <row r="100" spans="1:24" s="563" customFormat="1" x14ac:dyDescent="0.45">
      <c r="B100" s="564"/>
      <c r="C100" s="574">
        <v>1528</v>
      </c>
      <c r="D100" s="575" t="str">
        <f>BOQ!C115</f>
        <v>1.2.7 Formation de 200 jeunes sur la mise en place d'une AGR recyclage et valorisation</v>
      </c>
      <c r="E100" s="576"/>
      <c r="F100" s="575"/>
      <c r="G100" s="576"/>
      <c r="H100" s="576"/>
      <c r="I100" s="575"/>
      <c r="J100" s="460">
        <f>BOQ!I115</f>
        <v>64311.999999999993</v>
      </c>
      <c r="K100" s="460"/>
      <c r="L100" s="460">
        <f>J100</f>
        <v>64311.999999999993</v>
      </c>
      <c r="M100" s="461"/>
      <c r="N100" s="438">
        <f t="shared" ca="1" si="14"/>
        <v>0</v>
      </c>
      <c r="O100" s="434"/>
      <c r="P100" s="434"/>
      <c r="Q100" s="668">
        <f>SUMIF('UD054'!AA:AA,'BU PROG USD'!D100,'UD054'!Y:Y)</f>
        <v>0</v>
      </c>
      <c r="R100" s="560"/>
      <c r="S100" s="558"/>
      <c r="T100" s="559"/>
      <c r="U100" s="577">
        <f t="shared" si="16"/>
        <v>9.6711047509219966E-2</v>
      </c>
      <c r="V100" s="560"/>
      <c r="W100" s="573">
        <f t="shared" si="18"/>
        <v>93145.145662877534</v>
      </c>
      <c r="X100" s="562">
        <f t="shared" ca="1" si="17"/>
        <v>2835.4765520720334</v>
      </c>
    </row>
    <row r="101" spans="1:24" s="563" customFormat="1" ht="14.65" thickBot="1" x14ac:dyDescent="0.5">
      <c r="B101" s="564"/>
      <c r="C101" s="578" t="s">
        <v>469</v>
      </c>
      <c r="D101" s="579" t="str">
        <f>BOQ!C145</f>
        <v>1.2.8 Mise en place de groupe d’épargne et de crédit communautaire</v>
      </c>
      <c r="E101" s="580"/>
      <c r="F101" s="579"/>
      <c r="G101" s="580"/>
      <c r="H101" s="580"/>
      <c r="I101" s="579"/>
      <c r="J101" s="548">
        <f>BOQ!I145</f>
        <v>10200</v>
      </c>
      <c r="K101" s="548">
        <f>J101</f>
        <v>10200</v>
      </c>
      <c r="L101" s="548"/>
      <c r="M101" s="549"/>
      <c r="N101" s="438">
        <f t="shared" ca="1" si="14"/>
        <v>0</v>
      </c>
      <c r="O101" s="434"/>
      <c r="P101" s="434"/>
      <c r="Q101" s="674">
        <f>SUMIF('UD054'!AA:AA,'BU PROG USD'!D101,'UD054'!Y:Y)</f>
        <v>0</v>
      </c>
      <c r="R101" s="560"/>
      <c r="S101" s="558"/>
      <c r="T101" s="559"/>
      <c r="U101" s="577">
        <f t="shared" si="16"/>
        <v>1.533854777637212E-2</v>
      </c>
      <c r="V101" s="560"/>
      <c r="W101" s="573">
        <f t="shared" si="18"/>
        <v>14772.989267342813</v>
      </c>
      <c r="X101" s="562">
        <f t="shared" ca="1" si="17"/>
        <v>449.71173079883607</v>
      </c>
    </row>
    <row r="102" spans="1:24" s="563" customFormat="1" x14ac:dyDescent="0.45">
      <c r="B102" s="564"/>
      <c r="C102" s="584" t="s">
        <v>470</v>
      </c>
      <c r="D102" s="566" t="str">
        <f>BOQ!C150</f>
        <v>1.3.1 Mise à jour de l’analyse du conflit et monitoring régulier Cité Soleil, Bel air et Saint Martin</v>
      </c>
      <c r="E102" s="567"/>
      <c r="F102" s="566"/>
      <c r="G102" s="567"/>
      <c r="H102" s="567"/>
      <c r="I102" s="566"/>
      <c r="J102" s="568">
        <f>BOQ!I150</f>
        <v>5500</v>
      </c>
      <c r="K102" s="568">
        <f>J102</f>
        <v>5500</v>
      </c>
      <c r="L102" s="568"/>
      <c r="M102" s="570"/>
      <c r="N102" s="438">
        <f t="shared" ca="1" si="14"/>
        <v>0</v>
      </c>
      <c r="O102" s="434"/>
      <c r="P102" s="434"/>
      <c r="Q102" s="676">
        <f>SUMIF('UD054'!AA:AA,'BU PROG USD'!D102,'UD054'!Y:Y)</f>
        <v>0</v>
      </c>
      <c r="R102" s="560"/>
      <c r="S102" s="571">
        <f>SUM(J102:J105)</f>
        <v>43095.615384615383</v>
      </c>
      <c r="T102" s="572">
        <f>S102/$J$89</f>
        <v>6.4806289757752975E-2</v>
      </c>
      <c r="U102" s="572">
        <f t="shared" si="16"/>
        <v>8.2707855656908493E-3</v>
      </c>
      <c r="V102" s="560"/>
      <c r="W102" s="573">
        <f t="shared" si="18"/>
        <v>7965.8275461162229</v>
      </c>
      <c r="X102" s="562">
        <f t="shared" ca="1" si="17"/>
        <v>242.49161954839198</v>
      </c>
    </row>
    <row r="103" spans="1:24" s="563" customFormat="1" x14ac:dyDescent="0.45">
      <c r="B103" s="564"/>
      <c r="C103" s="574" t="s">
        <v>470</v>
      </c>
      <c r="D103" s="575" t="str">
        <f>BOQ!C155</f>
        <v>1.3.2 Consultation des acteurs engagés dans les conflits sur options de paix</v>
      </c>
      <c r="E103" s="576"/>
      <c r="F103" s="575"/>
      <c r="G103" s="576"/>
      <c r="H103" s="576"/>
      <c r="I103" s="575"/>
      <c r="J103" s="460">
        <f>BOQ!I155</f>
        <v>484.61538461538464</v>
      </c>
      <c r="K103" s="460">
        <f>J103</f>
        <v>484.61538461538464</v>
      </c>
      <c r="L103" s="460"/>
      <c r="M103" s="461"/>
      <c r="N103" s="438">
        <f t="shared" ref="N103:N124" ca="1" si="19">J103-SUM(M103:Q103)</f>
        <v>0</v>
      </c>
      <c r="O103" s="434"/>
      <c r="P103" s="434"/>
      <c r="Q103" s="668">
        <f>SUMIF('UD054'!AA:AA,'BU PROG USD'!D103,'UD054'!Y:Y)</f>
        <v>0</v>
      </c>
      <c r="R103" s="560"/>
      <c r="S103" s="558"/>
      <c r="T103" s="559"/>
      <c r="U103" s="577">
        <f t="shared" si="16"/>
        <v>7.2875453236157135E-4</v>
      </c>
      <c r="V103" s="560"/>
      <c r="W103" s="573">
        <f t="shared" si="18"/>
        <v>701.88410546198895</v>
      </c>
      <c r="X103" s="562">
        <f t="shared" ca="1" si="17"/>
        <v>21.366394449718456</v>
      </c>
    </row>
    <row r="104" spans="1:24" s="563" customFormat="1" x14ac:dyDescent="0.45">
      <c r="B104" s="564"/>
      <c r="C104" s="585" t="s">
        <v>471</v>
      </c>
      <c r="D104" s="575" t="str">
        <f>BOQ!C160</f>
        <v xml:space="preserve">1.3.3 Formation SONKE prévention VBG et protection des droits humains </v>
      </c>
      <c r="E104" s="576"/>
      <c r="F104" s="575"/>
      <c r="G104" s="576"/>
      <c r="H104" s="576"/>
      <c r="I104" s="575"/>
      <c r="J104" s="460">
        <f>BOQ!I160</f>
        <v>17111</v>
      </c>
      <c r="K104" s="460">
        <f>J104</f>
        <v>17111</v>
      </c>
      <c r="L104" s="460"/>
      <c r="M104" s="461"/>
      <c r="N104" s="438">
        <f t="shared" ca="1" si="19"/>
        <v>0</v>
      </c>
      <c r="O104" s="434"/>
      <c r="P104" s="434"/>
      <c r="Q104" s="668">
        <f>SUMIF('UD054'!AA:AA,'BU PROG USD'!D104,'UD054'!Y:Y)</f>
        <v>0</v>
      </c>
      <c r="R104" s="560"/>
      <c r="S104" s="558"/>
      <c r="T104" s="559"/>
      <c r="U104" s="577">
        <f t="shared" si="16"/>
        <v>2.5731165784461111E-2</v>
      </c>
      <c r="V104" s="560"/>
      <c r="W104" s="573">
        <f t="shared" si="18"/>
        <v>24782.413662108123</v>
      </c>
      <c r="X104" s="562">
        <f t="shared" ca="1" si="17"/>
        <v>754.41347310773358</v>
      </c>
    </row>
    <row r="105" spans="1:24" s="563" customFormat="1" ht="14.65" thickBot="1" x14ac:dyDescent="0.5">
      <c r="B105" s="564"/>
      <c r="C105" s="578">
        <v>1529</v>
      </c>
      <c r="D105" s="579" t="str">
        <f>BOQ!C166</f>
        <v xml:space="preserve">1.3.4 Accompagnement des options de paix viables menées par les acteurs du conflit </v>
      </c>
      <c r="E105" s="580"/>
      <c r="F105" s="579"/>
      <c r="G105" s="580"/>
      <c r="H105" s="580"/>
      <c r="I105" s="579"/>
      <c r="J105" s="548">
        <f>BOQ!I166</f>
        <v>20000</v>
      </c>
      <c r="K105" s="548"/>
      <c r="L105" s="586"/>
      <c r="M105" s="549">
        <f>J105</f>
        <v>20000</v>
      </c>
      <c r="N105" s="438">
        <f t="shared" ca="1" si="19"/>
        <v>0</v>
      </c>
      <c r="O105" s="434"/>
      <c r="P105" s="434"/>
      <c r="Q105" s="674">
        <f>SUMIF('UD054'!AA:AA,'BU PROG USD'!D105,'UD054'!Y:Y)</f>
        <v>0</v>
      </c>
      <c r="R105" s="560"/>
      <c r="S105" s="581"/>
      <c r="T105" s="582"/>
      <c r="U105" s="583">
        <f t="shared" si="16"/>
        <v>3.007558387523945E-2</v>
      </c>
      <c r="V105" s="560"/>
      <c r="W105" s="573">
        <f t="shared" si="18"/>
        <v>28966.645622240809</v>
      </c>
      <c r="X105" s="562">
        <f t="shared" ca="1" si="17"/>
        <v>881.78770744869803</v>
      </c>
    </row>
    <row r="106" spans="1:24" s="452" customFormat="1" ht="14.65" thickBot="1" x14ac:dyDescent="0.5">
      <c r="A106" s="563"/>
      <c r="B106" s="564"/>
      <c r="C106" s="587"/>
      <c r="D106" s="588" t="s">
        <v>378</v>
      </c>
      <c r="E106" s="589"/>
      <c r="F106" s="590"/>
      <c r="G106" s="589"/>
      <c r="H106" s="589"/>
      <c r="I106" s="590"/>
      <c r="J106" s="556">
        <f>SUBTOTAL(9,J107:J120)</f>
        <v>234080.84615384616</v>
      </c>
      <c r="K106" s="556">
        <f>SUBTOTAL(9,Q107:Q120)</f>
        <v>0</v>
      </c>
      <c r="L106" s="556">
        <f>SUBTOTAL(9,L107:L120)</f>
        <v>0</v>
      </c>
      <c r="M106" s="557">
        <f>SUBTOTAL(9,M107:M120)</f>
        <v>135051.53846153847</v>
      </c>
      <c r="N106" s="438">
        <f t="shared" ca="1" si="19"/>
        <v>0</v>
      </c>
      <c r="O106" s="434"/>
      <c r="P106" s="434"/>
      <c r="Q106" s="675">
        <f>SUBTOTAL(9,Q107:Q120)</f>
        <v>0</v>
      </c>
      <c r="R106" s="453"/>
      <c r="S106" s="558"/>
      <c r="T106" s="559"/>
      <c r="U106" s="559"/>
      <c r="V106" s="453"/>
      <c r="W106" s="573"/>
      <c r="X106" s="451"/>
    </row>
    <row r="107" spans="1:24" s="452" customFormat="1" x14ac:dyDescent="0.45">
      <c r="B107" s="446"/>
      <c r="C107" s="591" t="s">
        <v>471</v>
      </c>
      <c r="D107" s="566" t="str">
        <f>BOQ!C170</f>
        <v>2.1.1 Ciblage des OCBs et groupes de jeunes</v>
      </c>
      <c r="E107" s="592"/>
      <c r="F107" s="593"/>
      <c r="G107" s="592"/>
      <c r="H107" s="592"/>
      <c r="I107" s="593"/>
      <c r="J107" s="568">
        <f>BOQ!I170</f>
        <v>519.23076923076928</v>
      </c>
      <c r="K107" s="568">
        <f>J107</f>
        <v>519.23076923076928</v>
      </c>
      <c r="L107" s="568"/>
      <c r="M107" s="570"/>
      <c r="N107" s="438">
        <f t="shared" ca="1" si="19"/>
        <v>0</v>
      </c>
      <c r="O107" s="434"/>
      <c r="P107" s="434"/>
      <c r="Q107" s="676">
        <f>SUMIF('UD054'!AA:AA,'BU PROG USD'!D107,'UD054'!Y:Y)</f>
        <v>0</v>
      </c>
      <c r="R107" s="453"/>
      <c r="S107" s="571">
        <f>SUM(J107:J112)</f>
        <v>183562.76923076922</v>
      </c>
      <c r="T107" s="572">
        <f>S107/$J$89</f>
        <v>0.27603787311856115</v>
      </c>
      <c r="U107" s="572">
        <f t="shared" ref="U107:U120" si="20">J107/$J$89</f>
        <v>7.8080842753025504E-4</v>
      </c>
      <c r="V107" s="453"/>
      <c r="W107" s="573">
        <f>U107*$W$90</f>
        <v>752.01868442355953</v>
      </c>
      <c r="X107" s="451">
        <f t="shared" ca="1" si="17"/>
        <v>22.892565481841203</v>
      </c>
    </row>
    <row r="108" spans="1:24" s="452" customFormat="1" x14ac:dyDescent="0.45">
      <c r="B108" s="446"/>
      <c r="C108" s="447">
        <v>1530</v>
      </c>
      <c r="D108" s="575" t="str">
        <f>BOQ!C176</f>
        <v xml:space="preserve">2.1.2 Formation sur le leadership d’une nouvelle génération de leader </v>
      </c>
      <c r="E108" s="446"/>
      <c r="F108" s="594"/>
      <c r="G108" s="446"/>
      <c r="H108" s="446"/>
      <c r="I108" s="594"/>
      <c r="J108" s="460">
        <f>BOQ!I176</f>
        <v>30252</v>
      </c>
      <c r="K108" s="460"/>
      <c r="L108" s="460"/>
      <c r="M108" s="461">
        <f>J108</f>
        <v>30252</v>
      </c>
      <c r="N108" s="438">
        <f t="shared" ca="1" si="19"/>
        <v>0</v>
      </c>
      <c r="O108" s="434"/>
      <c r="P108" s="434"/>
      <c r="Q108" s="668">
        <f>SUMIF('UD054'!AA:AA,'BU PROG USD'!D108,'UD054'!Y:Y)</f>
        <v>0</v>
      </c>
      <c r="R108" s="453"/>
      <c r="S108" s="558"/>
      <c r="T108" s="559"/>
      <c r="U108" s="577">
        <f t="shared" si="20"/>
        <v>4.5492328169687193E-2</v>
      </c>
      <c r="V108" s="453"/>
      <c r="W108" s="573">
        <f t="shared" ref="W108:W120" si="21">U108*$W$90</f>
        <v>43814.948168201452</v>
      </c>
      <c r="X108" s="451">
        <f t="shared" ca="1" si="17"/>
        <v>1333.7920862869007</v>
      </c>
    </row>
    <row r="109" spans="1:24" s="452" customFormat="1" x14ac:dyDescent="0.45">
      <c r="B109" s="446"/>
      <c r="C109" s="447" t="s">
        <v>471</v>
      </c>
      <c r="D109" s="575" t="str">
        <f>BOQ!C186</f>
        <v>2.1.3 Structuration et renforcement de capacités d’action de 10 OCBs et 5 groupes de jeunes</v>
      </c>
      <c r="E109" s="446"/>
      <c r="F109" s="594"/>
      <c r="G109" s="446"/>
      <c r="H109" s="446"/>
      <c r="I109" s="594"/>
      <c r="J109" s="460">
        <f>BOQ!I186</f>
        <v>20500</v>
      </c>
      <c r="K109" s="460">
        <f>BOQ!I186</f>
        <v>20500</v>
      </c>
      <c r="L109" s="460"/>
      <c r="M109" s="461"/>
      <c r="N109" s="438">
        <f t="shared" ca="1" si="19"/>
        <v>0</v>
      </c>
      <c r="O109" s="434"/>
      <c r="P109" s="434"/>
      <c r="Q109" s="668">
        <f>SUMIF('UD054'!AA:AA,'BU PROG USD'!D109,'UD054'!Y:Y)</f>
        <v>0</v>
      </c>
      <c r="R109" s="453"/>
      <c r="S109" s="558"/>
      <c r="T109" s="559"/>
      <c r="U109" s="577">
        <f t="shared" si="20"/>
        <v>3.0827473472120438E-2</v>
      </c>
      <c r="V109" s="453"/>
      <c r="W109" s="573">
        <f t="shared" si="21"/>
        <v>29690.811762796831</v>
      </c>
      <c r="X109" s="451">
        <f t="shared" ca="1" si="17"/>
        <v>903.83240013491559</v>
      </c>
    </row>
    <row r="110" spans="1:24" s="452" customFormat="1" x14ac:dyDescent="0.45">
      <c r="B110" s="446"/>
      <c r="C110" s="447">
        <v>1530</v>
      </c>
      <c r="D110" s="575" t="str">
        <f>BOQ!C192</f>
        <v>2.1.4 Mise en réseau des OCBs et groupes de jeunes des différents quartiers</v>
      </c>
      <c r="E110" s="446"/>
      <c r="F110" s="594"/>
      <c r="G110" s="446"/>
      <c r="H110" s="446"/>
      <c r="I110" s="594"/>
      <c r="J110" s="460">
        <f>BOQ!I192</f>
        <v>4019.2307692307691</v>
      </c>
      <c r="K110" s="460"/>
      <c r="L110" s="460"/>
      <c r="M110" s="461">
        <f>BOQ!I192</f>
        <v>4019.2307692307691</v>
      </c>
      <c r="N110" s="438">
        <f t="shared" ca="1" si="19"/>
        <v>0</v>
      </c>
      <c r="O110" s="434"/>
      <c r="P110" s="434"/>
      <c r="Q110" s="668">
        <f>SUMIF('UD054'!AA:AA,'BU PROG USD'!D110,'UD054'!Y:Y)</f>
        <v>0</v>
      </c>
      <c r="R110" s="453"/>
      <c r="S110" s="558"/>
      <c r="T110" s="559"/>
      <c r="U110" s="577">
        <f t="shared" si="20"/>
        <v>6.0440356056971588E-3</v>
      </c>
      <c r="V110" s="453"/>
      <c r="W110" s="573">
        <f t="shared" si="21"/>
        <v>5821.1816683157012</v>
      </c>
      <c r="X110" s="451">
        <f t="shared" ca="1" si="17"/>
        <v>177.20541428536336</v>
      </c>
    </row>
    <row r="111" spans="1:24" s="452" customFormat="1" x14ac:dyDescent="0.45">
      <c r="B111" s="446"/>
      <c r="C111" s="447">
        <v>1530</v>
      </c>
      <c r="D111" s="575" t="str">
        <f>BOQ!C202</f>
        <v>2.1.5 Facilitation consultation communautaire sur la vision du développement inclusif dans la paix</v>
      </c>
      <c r="E111" s="446"/>
      <c r="F111" s="594"/>
      <c r="G111" s="446"/>
      <c r="H111" s="446"/>
      <c r="I111" s="594"/>
      <c r="J111" s="460">
        <f>BOQ!I202</f>
        <v>5272.3076923076924</v>
      </c>
      <c r="K111" s="460"/>
      <c r="L111" s="460"/>
      <c r="M111" s="461">
        <f>BOQ!I202</f>
        <v>5272.3076923076924</v>
      </c>
      <c r="N111" s="438">
        <f t="shared" ca="1" si="19"/>
        <v>0</v>
      </c>
      <c r="O111" s="434"/>
      <c r="P111" s="434"/>
      <c r="Q111" s="668">
        <f>SUMIF('UD054'!AA:AA,'BU PROG USD'!D111,'UD054'!Y:Y)</f>
        <v>0</v>
      </c>
      <c r="R111" s="453"/>
      <c r="S111" s="558"/>
      <c r="T111" s="559"/>
      <c r="U111" s="577">
        <f t="shared" si="20"/>
        <v>7.9283866108035075E-3</v>
      </c>
      <c r="V111" s="453"/>
      <c r="W111" s="573">
        <f t="shared" si="21"/>
        <v>7636.0534267245584</v>
      </c>
      <c r="X111" s="451">
        <f t="shared" ca="1" si="17"/>
        <v>232.45280564820681</v>
      </c>
    </row>
    <row r="112" spans="1:24" s="452" customFormat="1" ht="14.65" thickBot="1" x14ac:dyDescent="0.5">
      <c r="B112" s="446"/>
      <c r="C112" s="595" t="s">
        <v>472</v>
      </c>
      <c r="D112" s="579" t="str">
        <f>BOQ!C211</f>
        <v>2.1.6 Co-financement d’initiatives d’OCBs et groupes de jeunes pour le développement inclusif dans la paix</v>
      </c>
      <c r="E112" s="596"/>
      <c r="F112" s="597"/>
      <c r="G112" s="596"/>
      <c r="H112" s="596"/>
      <c r="I112" s="597"/>
      <c r="J112" s="548">
        <f>BOQ!I211</f>
        <v>123000</v>
      </c>
      <c r="K112" s="548">
        <f>BOQ!B210</f>
        <v>66000</v>
      </c>
      <c r="L112" s="548"/>
      <c r="M112" s="549">
        <f>BOQ!B213</f>
        <v>57000</v>
      </c>
      <c r="N112" s="438">
        <f t="shared" ca="1" si="19"/>
        <v>0</v>
      </c>
      <c r="O112" s="434"/>
      <c r="P112" s="434"/>
      <c r="Q112" s="674">
        <f>SUMIF('UD054'!AA:AA,'BU PROG USD'!D112,'UD054'!Y:Y)</f>
        <v>0</v>
      </c>
      <c r="R112" s="453"/>
      <c r="S112" s="581"/>
      <c r="T112" s="582"/>
      <c r="U112" s="583">
        <f t="shared" si="20"/>
        <v>0.18496484083272263</v>
      </c>
      <c r="V112" s="453"/>
      <c r="W112" s="573">
        <f t="shared" si="21"/>
        <v>178144.87057678099</v>
      </c>
      <c r="X112" s="451">
        <f t="shared" ca="1" si="17"/>
        <v>5422.9944008094935</v>
      </c>
    </row>
    <row r="113" spans="1:24" s="452" customFormat="1" x14ac:dyDescent="0.45">
      <c r="B113" s="446"/>
      <c r="C113" s="598">
        <v>1531</v>
      </c>
      <c r="D113" s="566" t="str">
        <f>BOQ!C218</f>
        <v>2.2.1 Engagement et dialogue acteurs communautaires</v>
      </c>
      <c r="E113" s="592"/>
      <c r="F113" s="593"/>
      <c r="G113" s="592"/>
      <c r="H113" s="592"/>
      <c r="I113" s="593"/>
      <c r="J113" s="599">
        <f>BOQ!I218</f>
        <v>5670</v>
      </c>
      <c r="K113" s="568"/>
      <c r="L113" s="568"/>
      <c r="M113" s="570">
        <f>BOQ!I218</f>
        <v>5670</v>
      </c>
      <c r="N113" s="438">
        <f t="shared" ca="1" si="19"/>
        <v>0</v>
      </c>
      <c r="O113" s="434"/>
      <c r="P113" s="434"/>
      <c r="Q113" s="677">
        <f>SUMIF('UD054'!AA:AA,'BU PROG USD'!D113,'UD054'!Y:Y)</f>
        <v>0</v>
      </c>
      <c r="R113" s="453"/>
      <c r="S113" s="558">
        <f>SUM(J113:J117)</f>
        <v>38508</v>
      </c>
      <c r="T113" s="577">
        <f>S113/$J$89</f>
        <v>5.7907529193386036E-2</v>
      </c>
      <c r="U113" s="577">
        <f t="shared" si="20"/>
        <v>8.5264280286303836E-3</v>
      </c>
      <c r="V113" s="453"/>
      <c r="W113" s="573">
        <f t="shared" si="21"/>
        <v>8212.0440339052693</v>
      </c>
      <c r="X113" s="451">
        <f t="shared" ca="1" si="17"/>
        <v>249.9868150617059</v>
      </c>
    </row>
    <row r="114" spans="1:24" s="452" customFormat="1" x14ac:dyDescent="0.45">
      <c r="B114" s="446"/>
      <c r="C114" s="447">
        <v>1531</v>
      </c>
      <c r="D114" s="575" t="str">
        <f>BOQ!C222</f>
        <v>2.2.2 Engagement et dialogue avec membres du secteur privé</v>
      </c>
      <c r="E114" s="446"/>
      <c r="F114" s="594"/>
      <c r="G114" s="446"/>
      <c r="H114" s="446"/>
      <c r="I114" s="594"/>
      <c r="J114" s="460">
        <f>BOQ!I222</f>
        <v>2475</v>
      </c>
      <c r="K114" s="460"/>
      <c r="L114" s="460"/>
      <c r="M114" s="461">
        <f>BOQ!I222</f>
        <v>2475</v>
      </c>
      <c r="N114" s="438">
        <f t="shared" ca="1" si="19"/>
        <v>0</v>
      </c>
      <c r="O114" s="434"/>
      <c r="P114" s="434"/>
      <c r="Q114" s="668">
        <f>SUMIF('UD054'!AA:AA,'BU PROG USD'!D114,'UD054'!Y:Y)</f>
        <v>0</v>
      </c>
      <c r="R114" s="453"/>
      <c r="S114" s="558"/>
      <c r="T114" s="559"/>
      <c r="U114" s="577">
        <f t="shared" si="20"/>
        <v>3.721853504560882E-3</v>
      </c>
      <c r="V114" s="453"/>
      <c r="W114" s="573">
        <f t="shared" si="21"/>
        <v>3584.6223957523002</v>
      </c>
      <c r="X114" s="451">
        <f t="shared" ca="1" si="17"/>
        <v>109.12122879677639</v>
      </c>
    </row>
    <row r="115" spans="1:24" s="452" customFormat="1" x14ac:dyDescent="0.45">
      <c r="B115" s="446"/>
      <c r="C115" s="447">
        <v>1531</v>
      </c>
      <c r="D115" s="575" t="str">
        <f>BOQ!C226</f>
        <v>2.2.3 Engagement et dialogue avec membres du secteur politique</v>
      </c>
      <c r="E115" s="446"/>
      <c r="F115" s="594"/>
      <c r="G115" s="446"/>
      <c r="H115" s="446"/>
      <c r="I115" s="594"/>
      <c r="J115" s="460">
        <f>BOQ!I226</f>
        <v>2475</v>
      </c>
      <c r="K115" s="460"/>
      <c r="L115" s="460"/>
      <c r="M115" s="461">
        <f>BOQ!I226</f>
        <v>2475</v>
      </c>
      <c r="N115" s="438">
        <f t="shared" ca="1" si="19"/>
        <v>0</v>
      </c>
      <c r="O115" s="434"/>
      <c r="P115" s="434"/>
      <c r="Q115" s="668">
        <f>SUMIF('UD054'!AA:AA,'BU PROG USD'!D115,'UD054'!Y:Y)</f>
        <v>0</v>
      </c>
      <c r="R115" s="453"/>
      <c r="S115" s="558"/>
      <c r="T115" s="559"/>
      <c r="U115" s="577">
        <f t="shared" si="20"/>
        <v>3.721853504560882E-3</v>
      </c>
      <c r="V115" s="453"/>
      <c r="W115" s="573">
        <f t="shared" si="21"/>
        <v>3584.6223957523002</v>
      </c>
      <c r="X115" s="451">
        <f t="shared" ca="1" si="17"/>
        <v>109.12122879677639</v>
      </c>
    </row>
    <row r="116" spans="1:24" s="452" customFormat="1" x14ac:dyDescent="0.45">
      <c r="B116" s="446"/>
      <c r="C116" s="447">
        <v>1531</v>
      </c>
      <c r="D116" s="575" t="str">
        <f>BOQ!C230</f>
        <v>2.2.4 Forums Communautaires sur les défis de développement avec participation des acteurs politiques</v>
      </c>
      <c r="E116" s="446"/>
      <c r="F116" s="594"/>
      <c r="G116" s="446"/>
      <c r="H116" s="446"/>
      <c r="I116" s="594"/>
      <c r="J116" s="460">
        <f>BOQ!I230</f>
        <v>21408</v>
      </c>
      <c r="K116" s="460"/>
      <c r="L116" s="460"/>
      <c r="M116" s="461">
        <f>BOQ!I230</f>
        <v>21408</v>
      </c>
      <c r="N116" s="438">
        <f t="shared" ca="1" si="19"/>
        <v>0</v>
      </c>
      <c r="O116" s="434"/>
      <c r="P116" s="434"/>
      <c r="Q116" s="668">
        <f>SUMIF('UD054'!AA:AA,'BU PROG USD'!D116,'UD054'!Y:Y)</f>
        <v>0</v>
      </c>
      <c r="R116" s="453"/>
      <c r="S116" s="558"/>
      <c r="T116" s="559"/>
      <c r="U116" s="577">
        <f t="shared" si="20"/>
        <v>3.2192904980056308E-2</v>
      </c>
      <c r="V116" s="453"/>
      <c r="W116" s="573">
        <f t="shared" si="21"/>
        <v>31005.897474046564</v>
      </c>
      <c r="X116" s="451">
        <f t="shared" ca="1" si="17"/>
        <v>943.86556205308648</v>
      </c>
    </row>
    <row r="117" spans="1:24" s="452" customFormat="1" ht="14.65" thickBot="1" x14ac:dyDescent="0.5">
      <c r="B117" s="446"/>
      <c r="C117" s="600">
        <v>1531</v>
      </c>
      <c r="D117" s="579" t="str">
        <f>BOQ!C239</f>
        <v>2.2.5 Dialogue multi acteurs sur vision pour la paix – définition feuille de route - une vision pour le développement inclusif dans la paix</v>
      </c>
      <c r="E117" s="596"/>
      <c r="F117" s="597"/>
      <c r="G117" s="596"/>
      <c r="H117" s="596"/>
      <c r="I117" s="597"/>
      <c r="J117" s="548">
        <f>BOQ!I239</f>
        <v>6480</v>
      </c>
      <c r="K117" s="548"/>
      <c r="L117" s="548"/>
      <c r="M117" s="549">
        <f>BOQ!I239</f>
        <v>6480</v>
      </c>
      <c r="N117" s="438">
        <f t="shared" ca="1" si="19"/>
        <v>0</v>
      </c>
      <c r="O117" s="434"/>
      <c r="P117" s="434"/>
      <c r="Q117" s="674">
        <f>SUMIF('UD054'!AA:AA,'BU PROG USD'!D117,'UD054'!Y:Y)</f>
        <v>0</v>
      </c>
      <c r="R117" s="453"/>
      <c r="S117" s="558"/>
      <c r="T117" s="559"/>
      <c r="U117" s="577">
        <f t="shared" si="20"/>
        <v>9.7444891755775823E-3</v>
      </c>
      <c r="V117" s="453"/>
      <c r="W117" s="573">
        <f t="shared" si="21"/>
        <v>9385.1931816060223</v>
      </c>
      <c r="X117" s="451">
        <f t="shared" ca="1" si="17"/>
        <v>285.69921721337818</v>
      </c>
    </row>
    <row r="118" spans="1:24" s="452" customFormat="1" x14ac:dyDescent="0.45">
      <c r="B118" s="446"/>
      <c r="C118" s="601" t="s">
        <v>473</v>
      </c>
      <c r="D118" s="566" t="str">
        <f>BOQ!C243</f>
        <v>2.3.1 Revue trimestrielle participative (jeunes et membres OCBs)</v>
      </c>
      <c r="E118" s="602"/>
      <c r="F118" s="569"/>
      <c r="G118" s="602"/>
      <c r="H118" s="602"/>
      <c r="I118" s="569"/>
      <c r="J118" s="599">
        <f>BOQ!I243</f>
        <v>2210.0769230769233</v>
      </c>
      <c r="K118" s="599">
        <f>J118</f>
        <v>2210.0769230769233</v>
      </c>
      <c r="L118" s="599"/>
      <c r="M118" s="603"/>
      <c r="N118" s="438">
        <f t="shared" ca="1" si="19"/>
        <v>0</v>
      </c>
      <c r="O118" s="434"/>
      <c r="P118" s="434"/>
      <c r="Q118" s="677">
        <f>SUMIF('UD054'!AA:AA,'BU PROG USD'!D118,'UD054'!Y:Y)</f>
        <v>0</v>
      </c>
      <c r="R118" s="453"/>
      <c r="S118" s="571">
        <f>SUM(J118:J120)</f>
        <v>12010.076923076924</v>
      </c>
      <c r="T118" s="572">
        <f>S118/$J$89</f>
        <v>1.8060503792403888E-2</v>
      </c>
      <c r="U118" s="572">
        <f t="shared" si="20"/>
        <v>3.3234676935365568E-3</v>
      </c>
      <c r="V118" s="453"/>
      <c r="W118" s="573">
        <f t="shared" si="21"/>
        <v>3200.9257514330802</v>
      </c>
      <c r="X118" s="451">
        <f t="shared" ca="1" si="17"/>
        <v>97.440933164263654</v>
      </c>
    </row>
    <row r="119" spans="1:24" s="452" customFormat="1" x14ac:dyDescent="0.45">
      <c r="B119" s="446"/>
      <c r="C119" s="604" t="s">
        <v>473</v>
      </c>
      <c r="D119" s="575" t="str">
        <f>BOQ!C251</f>
        <v>2.3.2 Promotion de la documentation et visibilité des initiatives de paix</v>
      </c>
      <c r="E119" s="564"/>
      <c r="F119" s="605"/>
      <c r="G119" s="564"/>
      <c r="H119" s="564"/>
      <c r="I119" s="605"/>
      <c r="J119" s="573">
        <f>BOQ!I251</f>
        <v>8800</v>
      </c>
      <c r="K119" s="573">
        <f t="shared" ref="K119:K120" si="22">J119</f>
        <v>8800</v>
      </c>
      <c r="L119" s="573"/>
      <c r="M119" s="606"/>
      <c r="N119" s="438">
        <f t="shared" ca="1" si="19"/>
        <v>0</v>
      </c>
      <c r="O119" s="434"/>
      <c r="P119" s="434"/>
      <c r="Q119" s="678">
        <f>SUMIF('UD054'!AA:AA,'BU PROG USD'!D119,'UD054'!Y:Y)</f>
        <v>0</v>
      </c>
      <c r="R119" s="453"/>
      <c r="S119" s="558"/>
      <c r="T119" s="559"/>
      <c r="U119" s="577">
        <f t="shared" si="20"/>
        <v>1.3233256905105358E-2</v>
      </c>
      <c r="V119" s="453"/>
      <c r="W119" s="573">
        <f t="shared" si="21"/>
        <v>12745.324073785956</v>
      </c>
      <c r="X119" s="451">
        <f t="shared" ca="1" si="17"/>
        <v>387.98659127742712</v>
      </c>
    </row>
    <row r="120" spans="1:24" s="452" customFormat="1" ht="14.65" thickBot="1" x14ac:dyDescent="0.5">
      <c r="B120" s="446"/>
      <c r="C120" s="607" t="s">
        <v>473</v>
      </c>
      <c r="D120" s="579" t="str">
        <f>BOQ!C257</f>
        <v>2.3.3 Développement d’une base de données complète des initiatives de promotion de la paix et de ses acteurs</v>
      </c>
      <c r="E120" s="608"/>
      <c r="F120" s="586"/>
      <c r="G120" s="608"/>
      <c r="H120" s="608"/>
      <c r="I120" s="586"/>
      <c r="J120" s="609">
        <f>BOQ!I257</f>
        <v>1000</v>
      </c>
      <c r="K120" s="609">
        <f t="shared" si="22"/>
        <v>1000</v>
      </c>
      <c r="L120" s="609"/>
      <c r="M120" s="610"/>
      <c r="N120" s="438">
        <f t="shared" ca="1" si="19"/>
        <v>0</v>
      </c>
      <c r="O120" s="434"/>
      <c r="P120" s="434"/>
      <c r="Q120" s="679">
        <f>SUMIF('UD054'!AA:AA,'BU PROG USD'!D120,'UD054'!Y:Y)</f>
        <v>0</v>
      </c>
      <c r="R120" s="453"/>
      <c r="S120" s="581"/>
      <c r="T120" s="582"/>
      <c r="U120" s="583">
        <f t="shared" si="20"/>
        <v>1.5037791937619726E-3</v>
      </c>
      <c r="V120" s="453"/>
      <c r="W120" s="573">
        <f t="shared" si="21"/>
        <v>1448.3322811120406</v>
      </c>
      <c r="X120" s="451">
        <f t="shared" ca="1" si="17"/>
        <v>44.089385372434911</v>
      </c>
    </row>
    <row r="121" spans="1:24" x14ac:dyDescent="0.45">
      <c r="A121" s="433">
        <v>5</v>
      </c>
      <c r="C121" s="441"/>
      <c r="D121" s="442" t="s">
        <v>78</v>
      </c>
      <c r="E121" s="443"/>
      <c r="F121" s="442"/>
      <c r="G121" s="443"/>
      <c r="H121" s="443"/>
      <c r="I121" s="442"/>
      <c r="J121" s="444">
        <f>SUBTOTAL(9,J122:J137)</f>
        <v>74595.076153846152</v>
      </c>
      <c r="K121" s="444">
        <f>SUBTOTAL(9,Q122:Q137)</f>
        <v>0</v>
      </c>
      <c r="L121" s="444">
        <f>SUBTOTAL(9,L122:L137)</f>
        <v>750</v>
      </c>
      <c r="M121" s="445">
        <f>SUBTOTAL(9,M122:M137)</f>
        <v>12600</v>
      </c>
      <c r="N121" s="438">
        <f t="shared" ca="1" si="19"/>
        <v>0</v>
      </c>
      <c r="Q121" s="666">
        <f>SUBTOTAL(9,Q122:Q137)</f>
        <v>0</v>
      </c>
    </row>
    <row r="122" spans="1:24" x14ac:dyDescent="0.45">
      <c r="A122" s="433">
        <v>5.0999999999999996</v>
      </c>
      <c r="C122" s="552"/>
      <c r="D122" s="553" t="s">
        <v>79</v>
      </c>
      <c r="E122" s="554"/>
      <c r="F122" s="555"/>
      <c r="G122" s="554"/>
      <c r="H122" s="554"/>
      <c r="I122" s="555"/>
      <c r="J122" s="611">
        <f>SUBTOTAL(9,J123:J130)</f>
        <v>49478.076153846152</v>
      </c>
      <c r="K122" s="611">
        <f>SUBTOTAL(9,Q123:Q130)</f>
        <v>0</v>
      </c>
      <c r="L122" s="611">
        <f>SUBTOTAL(9,L123:L130)</f>
        <v>0</v>
      </c>
      <c r="M122" s="612">
        <f>SUBTOTAL(9,M123:M130)</f>
        <v>0</v>
      </c>
      <c r="N122" s="438">
        <f t="shared" ca="1" si="19"/>
        <v>0</v>
      </c>
      <c r="Q122" s="680">
        <f>SUBTOTAL(9,Q123:Q130)</f>
        <v>0</v>
      </c>
    </row>
    <row r="123" spans="1:24" x14ac:dyDescent="0.45">
      <c r="A123" s="433" t="s">
        <v>678</v>
      </c>
      <c r="C123" s="480">
        <v>1850</v>
      </c>
      <c r="D123" s="529" t="s">
        <v>402</v>
      </c>
      <c r="E123" s="528">
        <v>1</v>
      </c>
      <c r="F123" s="529" t="s">
        <v>5</v>
      </c>
      <c r="G123" s="613">
        <f>0.05*(1500000/1.07)-J83-J62-J63-J64-J130</f>
        <v>47178.073328540602</v>
      </c>
      <c r="H123" s="613">
        <v>1</v>
      </c>
      <c r="I123" s="529" t="s">
        <v>88</v>
      </c>
      <c r="J123" s="530">
        <f>SUBTOTAL(9,J124:J129)</f>
        <v>47178.076153846152</v>
      </c>
      <c r="K123" s="530">
        <f>J123</f>
        <v>47178.076153846152</v>
      </c>
      <c r="L123" s="530"/>
      <c r="M123" s="531"/>
      <c r="N123" s="438">
        <f t="shared" ca="1" si="19"/>
        <v>0</v>
      </c>
      <c r="Q123" s="672"/>
    </row>
    <row r="124" spans="1:24" outlineLevel="1" x14ac:dyDescent="0.45">
      <c r="C124" s="480">
        <v>1850</v>
      </c>
      <c r="D124" s="481" t="s">
        <v>477</v>
      </c>
      <c r="E124" s="431">
        <v>40</v>
      </c>
      <c r="F124" s="481" t="s">
        <v>947</v>
      </c>
      <c r="G124" s="431">
        <v>40</v>
      </c>
      <c r="H124" s="431">
        <v>10</v>
      </c>
      <c r="I124" s="481" t="s">
        <v>88</v>
      </c>
      <c r="J124" s="460">
        <f>IF(I124="EUR",E124*G124*H124/Parameters!$C$6, IF(I124="USD",E124*G124*H124, IF(I124="HTG",E124*G124*H124*Parameters!$D$8)))</f>
        <v>16000</v>
      </c>
      <c r="K124" s="460"/>
      <c r="L124" s="460"/>
      <c r="M124" s="461"/>
      <c r="N124" s="438">
        <f t="shared" ca="1" si="19"/>
        <v>0</v>
      </c>
      <c r="P124" s="434">
        <v>1</v>
      </c>
      <c r="Q124" s="668">
        <f>SUMIF('UD054'!AA:AA,'BU PROG USD'!D124,'UD054'!Y:Y)</f>
        <v>0</v>
      </c>
    </row>
    <row r="125" spans="1:24" outlineLevel="1" x14ac:dyDescent="0.45">
      <c r="C125" s="480">
        <v>1850</v>
      </c>
      <c r="D125" s="481" t="s">
        <v>478</v>
      </c>
      <c r="E125" s="431">
        <v>1</v>
      </c>
      <c r="F125" s="481" t="s">
        <v>479</v>
      </c>
      <c r="G125" s="431">
        <v>1500</v>
      </c>
      <c r="H125" s="431">
        <v>10</v>
      </c>
      <c r="I125" s="481" t="s">
        <v>88</v>
      </c>
      <c r="J125" s="460">
        <f>IF(I125="EUR",E125*G125*H125/Parameters!$C$6, IF(I125="USD",E125*G125*H125, IF(I125="HTG",E125*G125*H125*Parameters!$D$8)))</f>
        <v>15000</v>
      </c>
      <c r="K125" s="460"/>
      <c r="L125" s="460"/>
      <c r="M125" s="461"/>
      <c r="N125" s="438"/>
      <c r="P125" s="434">
        <v>7</v>
      </c>
      <c r="Q125" s="668">
        <f>SUMIF('UD054'!AA:AA,'BU PROG USD'!D125,'UD054'!Y:Y)</f>
        <v>0</v>
      </c>
    </row>
    <row r="126" spans="1:24" outlineLevel="1" x14ac:dyDescent="0.45">
      <c r="C126" s="480">
        <v>1850</v>
      </c>
      <c r="D126" s="481" t="s">
        <v>480</v>
      </c>
      <c r="E126" s="431">
        <v>40</v>
      </c>
      <c r="F126" s="481" t="s">
        <v>947</v>
      </c>
      <c r="G126" s="431">
        <v>1500</v>
      </c>
      <c r="H126" s="431">
        <v>10</v>
      </c>
      <c r="I126" s="481" t="s">
        <v>89</v>
      </c>
      <c r="J126" s="460">
        <f>IF(I126="EUR",E126*G126*H126/Parameters!$C$6, IF(I126="USD",E126*G126*H126, IF(I126="HTG",E126*G126*H126*Parameters!$D$8)))</f>
        <v>9230.7692307692305</v>
      </c>
      <c r="K126" s="460"/>
      <c r="L126" s="460"/>
      <c r="M126" s="461"/>
      <c r="N126" s="438">
        <f ca="1">J126-SUM(M126:Q126)</f>
        <v>0</v>
      </c>
      <c r="P126" s="434">
        <v>2</v>
      </c>
      <c r="Q126" s="668">
        <f>SUMIF('UD054'!AA:AA,'BU PROG USD'!D126,'UD054'!Y:Y)</f>
        <v>0</v>
      </c>
    </row>
    <row r="127" spans="1:24" outlineLevel="1" x14ac:dyDescent="0.45">
      <c r="C127" s="480">
        <v>1850</v>
      </c>
      <c r="D127" s="614" t="s">
        <v>482</v>
      </c>
      <c r="E127" s="431">
        <v>3</v>
      </c>
      <c r="F127" s="614" t="s">
        <v>481</v>
      </c>
      <c r="G127" s="431">
        <v>2500</v>
      </c>
      <c r="H127" s="431">
        <v>5</v>
      </c>
      <c r="I127" s="481" t="s">
        <v>89</v>
      </c>
      <c r="J127" s="460">
        <f>IF(I127="EUR",E127*G127*H127/Parameters!$C$6, IF(I127="USD",E127*G127*H127, IF(I127="HTG",E127*G127*H127*Parameters!$D$8)))</f>
        <v>576.92307692307691</v>
      </c>
      <c r="K127" s="460"/>
      <c r="L127" s="460"/>
      <c r="M127" s="461"/>
      <c r="N127" s="438"/>
      <c r="P127" s="434">
        <v>7</v>
      </c>
      <c r="Q127" s="668">
        <f>SUMIF('UD054'!AA:AA,'BU PROG USD'!D127,'UD054'!Y:Y)</f>
        <v>0</v>
      </c>
    </row>
    <row r="128" spans="1:24" outlineLevel="1" x14ac:dyDescent="0.45">
      <c r="C128" s="480">
        <v>1850</v>
      </c>
      <c r="D128" s="614" t="s">
        <v>483</v>
      </c>
      <c r="E128" s="431">
        <v>80</v>
      </c>
      <c r="F128" s="614" t="s">
        <v>484</v>
      </c>
      <c r="G128" s="431">
        <v>1500</v>
      </c>
      <c r="H128" s="431">
        <v>1</v>
      </c>
      <c r="I128" s="481" t="s">
        <v>89</v>
      </c>
      <c r="J128" s="460">
        <f>IF(I128="EUR",E128*G128*H128/Parameters!$C$6, IF(I128="USD",E128*G128*H128, IF(I128="HTG",E128*G128*H128*Parameters!$D$8)))</f>
        <v>1846.1538461538462</v>
      </c>
      <c r="K128" s="460"/>
      <c r="L128" s="460"/>
      <c r="M128" s="461"/>
      <c r="N128" s="438"/>
      <c r="P128" s="434">
        <v>2</v>
      </c>
      <c r="Q128" s="668">
        <f>SUMIF('UD054'!AA:AA,'BU PROG USD'!D128,'UD054'!Y:Y)</f>
        <v>0</v>
      </c>
    </row>
    <row r="129" spans="1:24" outlineLevel="1" x14ac:dyDescent="0.45">
      <c r="C129" s="480">
        <v>1850</v>
      </c>
      <c r="D129" s="614" t="s">
        <v>485</v>
      </c>
      <c r="E129" s="431">
        <v>1</v>
      </c>
      <c r="F129" s="614" t="s">
        <v>230</v>
      </c>
      <c r="G129" s="431">
        <v>4524.2299999999996</v>
      </c>
      <c r="H129" s="431">
        <v>1</v>
      </c>
      <c r="I129" s="481" t="s">
        <v>88</v>
      </c>
      <c r="J129" s="460">
        <f>IF(I129="EUR",E129*G129*H129/Parameters!$C$6, IF(I129="USD",E129*G129*H129, IF(I129="HTG",E129*G129*H129*Parameters!$D$8)))</f>
        <v>4524.2299999999996</v>
      </c>
      <c r="K129" s="460"/>
      <c r="L129" s="460"/>
      <c r="M129" s="461"/>
      <c r="N129" s="438"/>
      <c r="P129" s="434">
        <v>2</v>
      </c>
      <c r="Q129" s="668">
        <f>SUMIF('UD054'!AA:AA,'BU PROG USD'!D129,'UD054'!Y:Y)</f>
        <v>0</v>
      </c>
    </row>
    <row r="130" spans="1:24" x14ac:dyDescent="0.45">
      <c r="A130" s="433" t="s">
        <v>679</v>
      </c>
      <c r="C130" s="480">
        <v>1854</v>
      </c>
      <c r="D130" s="529" t="s">
        <v>401</v>
      </c>
      <c r="E130" s="528">
        <v>1</v>
      </c>
      <c r="F130" s="529" t="s">
        <v>230</v>
      </c>
      <c r="G130" s="613">
        <v>2000</v>
      </c>
      <c r="H130" s="613">
        <v>1</v>
      </c>
      <c r="I130" s="529" t="s">
        <v>54</v>
      </c>
      <c r="J130" s="530">
        <f>IF(I130="EUR",E130*G130*H130/Parameters!$C$6, IF(I130="USD",E130*G130*H130, IF(I130="HTG",E130*G130*H130*Parameters!$D$8)))</f>
        <v>2299.9999999999995</v>
      </c>
      <c r="K130" s="530">
        <f>J130</f>
        <v>2299.9999999999995</v>
      </c>
      <c r="L130" s="530"/>
      <c r="M130" s="531"/>
      <c r="N130" s="438">
        <f t="shared" ref="N130:N156" ca="1" si="23">J130-SUM(M130:Q130)</f>
        <v>0</v>
      </c>
      <c r="P130" s="434">
        <v>7</v>
      </c>
      <c r="Q130" s="672">
        <f>SUMIF('UD054'!AA:AA,'BU PROG USD'!D130,'UD054'!Y:Y)</f>
        <v>0</v>
      </c>
    </row>
    <row r="131" spans="1:24" x14ac:dyDescent="0.45">
      <c r="C131" s="552"/>
      <c r="D131" s="553" t="s">
        <v>80</v>
      </c>
      <c r="E131" s="554"/>
      <c r="F131" s="555"/>
      <c r="G131" s="554"/>
      <c r="H131" s="554"/>
      <c r="I131" s="555"/>
      <c r="J131" s="611">
        <f>SUBTOTAL(9,J132)</f>
        <v>8167</v>
      </c>
      <c r="K131" s="611">
        <f>SUBTOTAL(9,Q132)</f>
        <v>0</v>
      </c>
      <c r="L131" s="611">
        <f>SUBTOTAL(9,L132)</f>
        <v>0</v>
      </c>
      <c r="M131" s="612">
        <f>SUBTOTAL(9,M132)</f>
        <v>0</v>
      </c>
      <c r="N131" s="438">
        <f t="shared" ca="1" si="23"/>
        <v>0</v>
      </c>
      <c r="Q131" s="680">
        <f>SUBTOTAL(9,Q132)</f>
        <v>0</v>
      </c>
    </row>
    <row r="132" spans="1:24" s="517" customFormat="1" x14ac:dyDescent="0.45">
      <c r="A132" s="433">
        <v>5.2</v>
      </c>
      <c r="B132" s="431"/>
      <c r="C132" s="615" t="s">
        <v>106</v>
      </c>
      <c r="D132" s="481" t="s">
        <v>81</v>
      </c>
      <c r="E132" s="431">
        <v>1</v>
      </c>
      <c r="F132" s="481" t="s">
        <v>0</v>
      </c>
      <c r="G132" s="431">
        <f>2400+6225-458</f>
        <v>8167</v>
      </c>
      <c r="H132" s="431">
        <v>1</v>
      </c>
      <c r="I132" s="481" t="s">
        <v>88</v>
      </c>
      <c r="J132" s="460">
        <f>IF(I132="EUR",E132*G132*H132/Parameters!$C$6, IF(I132="USD",E132*G132*H132, IF(I132="HTG",E132*G132*H132*Parameters!$D$8)))</f>
        <v>8167</v>
      </c>
      <c r="K132" s="460">
        <f>J132</f>
        <v>8167</v>
      </c>
      <c r="L132" s="460"/>
      <c r="M132" s="461"/>
      <c r="N132" s="438">
        <f t="shared" ca="1" si="23"/>
        <v>0</v>
      </c>
      <c r="O132" s="434"/>
      <c r="P132" s="434">
        <v>4</v>
      </c>
      <c r="Q132" s="668">
        <f>SUMIF('UD054'!AA:AA,'BU PROG USD'!D132,'UD054'!Y:Y)</f>
        <v>0</v>
      </c>
      <c r="R132" s="518"/>
      <c r="S132" s="516"/>
      <c r="V132" s="518"/>
      <c r="X132" s="516"/>
    </row>
    <row r="133" spans="1:24" x14ac:dyDescent="0.45">
      <c r="A133" s="517">
        <v>5.3</v>
      </c>
      <c r="B133" s="513"/>
      <c r="C133" s="552"/>
      <c r="D133" s="553" t="s">
        <v>98</v>
      </c>
      <c r="E133" s="554"/>
      <c r="F133" s="555"/>
      <c r="G133" s="554"/>
      <c r="H133" s="554"/>
      <c r="I133" s="555"/>
      <c r="J133" s="611">
        <f>SUBTOTAL(9,J134:J137)</f>
        <v>16950</v>
      </c>
      <c r="K133" s="611">
        <f>SUBTOTAL(9,Q134:Q137)</f>
        <v>0</v>
      </c>
      <c r="L133" s="611">
        <f t="shared" ref="L133:M133" si="24">SUBTOTAL(9,L134:L137)</f>
        <v>750</v>
      </c>
      <c r="M133" s="612">
        <f t="shared" si="24"/>
        <v>12600</v>
      </c>
      <c r="N133" s="438">
        <f t="shared" ca="1" si="23"/>
        <v>0</v>
      </c>
      <c r="Q133" s="680">
        <f t="shared" ref="Q133" si="25">SUBTOTAL(9,Q134:Q137)</f>
        <v>0</v>
      </c>
    </row>
    <row r="134" spans="1:24" s="517" customFormat="1" x14ac:dyDescent="0.45">
      <c r="A134" s="517" t="s">
        <v>680</v>
      </c>
      <c r="B134" s="513" t="s">
        <v>46</v>
      </c>
      <c r="C134" s="616">
        <v>1680</v>
      </c>
      <c r="D134" s="617" t="s">
        <v>948</v>
      </c>
      <c r="E134" s="492">
        <v>1</v>
      </c>
      <c r="F134" s="493" t="s">
        <v>0</v>
      </c>
      <c r="G134" s="492">
        <v>250</v>
      </c>
      <c r="H134" s="492">
        <v>3</v>
      </c>
      <c r="I134" s="493" t="s">
        <v>88</v>
      </c>
      <c r="J134" s="494">
        <f>IF(I134="EUR",E134*G134*H134/Parameters!$C$6, IF(I134="USD",E134*G134*H134, IF(I134="HTG",E134*G134*H134*Parameters!$D$8)))</f>
        <v>750</v>
      </c>
      <c r="K134" s="494"/>
      <c r="L134" s="494">
        <f>J134</f>
        <v>750</v>
      </c>
      <c r="M134" s="495"/>
      <c r="N134" s="438">
        <f t="shared" ca="1" si="23"/>
        <v>0</v>
      </c>
      <c r="O134" s="434">
        <v>7</v>
      </c>
      <c r="P134" s="434"/>
      <c r="Q134" s="670">
        <f>SUMIF('UD054'!AA:AA,'BU PROG USD'!D134,'UD054'!Y:Y)</f>
        <v>0</v>
      </c>
      <c r="R134" s="518"/>
      <c r="S134" s="516"/>
      <c r="V134" s="518"/>
      <c r="X134" s="516"/>
    </row>
    <row r="135" spans="1:24" s="517" customFormat="1" x14ac:dyDescent="0.45">
      <c r="A135" s="517" t="s">
        <v>681</v>
      </c>
      <c r="B135" s="513" t="s">
        <v>46</v>
      </c>
      <c r="C135" s="616">
        <v>1681</v>
      </c>
      <c r="D135" s="618" t="s">
        <v>949</v>
      </c>
      <c r="E135" s="500">
        <v>2</v>
      </c>
      <c r="F135" s="501" t="s">
        <v>0</v>
      </c>
      <c r="G135" s="500">
        <v>350</v>
      </c>
      <c r="H135" s="500">
        <v>18</v>
      </c>
      <c r="I135" s="501" t="s">
        <v>88</v>
      </c>
      <c r="J135" s="502">
        <f>IF(I135="EUR",E135*G135*H135/Parameters!$C$6, IF(I135="USD",E135*G135*H135, IF(I135="HTG",E135*G135*H135*Parameters!$D$8)))</f>
        <v>12600</v>
      </c>
      <c r="K135" s="502"/>
      <c r="L135" s="502"/>
      <c r="M135" s="503">
        <f>J135</f>
        <v>12600</v>
      </c>
      <c r="N135" s="438">
        <f t="shared" ca="1" si="23"/>
        <v>0</v>
      </c>
      <c r="O135" s="434">
        <v>7</v>
      </c>
      <c r="P135" s="434"/>
      <c r="Q135" s="671">
        <f>SUMIF('UD054'!AA:AA,'BU PROG USD'!D135,'UD054'!Y:Y)</f>
        <v>0</v>
      </c>
      <c r="R135" s="518"/>
      <c r="S135" s="516"/>
      <c r="V135" s="518"/>
      <c r="X135" s="516"/>
    </row>
    <row r="136" spans="1:24" x14ac:dyDescent="0.45">
      <c r="A136" s="517" t="s">
        <v>682</v>
      </c>
      <c r="B136" s="431" t="s">
        <v>46</v>
      </c>
      <c r="C136" s="480" t="s">
        <v>16</v>
      </c>
      <c r="D136" s="481" t="s">
        <v>15</v>
      </c>
      <c r="E136" s="431">
        <v>1</v>
      </c>
      <c r="F136" s="481" t="s">
        <v>101</v>
      </c>
      <c r="G136" s="431">
        <v>100</v>
      </c>
      <c r="H136" s="431">
        <v>18</v>
      </c>
      <c r="I136" s="481" t="s">
        <v>88</v>
      </c>
      <c r="J136" s="460">
        <f>IF(I136="EUR",E136*G136*H136/Parameters!$C$6, IF(I136="USD",E136*G136*H136, IF(I136="HTG",E136*G136*H136*Parameters!$D$8)))</f>
        <v>1800</v>
      </c>
      <c r="K136" s="460">
        <f>J136</f>
        <v>1800</v>
      </c>
      <c r="L136" s="460"/>
      <c r="M136" s="461"/>
      <c r="N136" s="438">
        <f t="shared" ca="1" si="23"/>
        <v>0</v>
      </c>
      <c r="O136" s="434">
        <v>7</v>
      </c>
      <c r="Q136" s="668">
        <f>SUMIF('UD054'!AA:AA,'BU PROG USD'!D136,'UD054'!Y:Y)</f>
        <v>0</v>
      </c>
    </row>
    <row r="137" spans="1:24" ht="14.65" thickBot="1" x14ac:dyDescent="0.5">
      <c r="A137" s="517" t="s">
        <v>683</v>
      </c>
      <c r="B137" s="431" t="s">
        <v>46</v>
      </c>
      <c r="C137" s="615" t="s">
        <v>105</v>
      </c>
      <c r="D137" s="481" t="s">
        <v>104</v>
      </c>
      <c r="E137" s="431">
        <v>1</v>
      </c>
      <c r="F137" s="481" t="s">
        <v>101</v>
      </c>
      <c r="G137" s="431">
        <v>100</v>
      </c>
      <c r="H137" s="431">
        <v>18</v>
      </c>
      <c r="I137" s="481" t="s">
        <v>88</v>
      </c>
      <c r="J137" s="460">
        <f>IF(I137="EUR",E137*G137*H137/Parameters!$C$6, IF(I137="USD",E137*G137*H137, IF(I137="HTG",E137*G137*H137*Parameters!$D$8)))</f>
        <v>1800</v>
      </c>
      <c r="K137" s="460">
        <f>J137</f>
        <v>1800</v>
      </c>
      <c r="L137" s="460"/>
      <c r="M137" s="461"/>
      <c r="N137" s="438">
        <f t="shared" ca="1" si="23"/>
        <v>0</v>
      </c>
      <c r="O137" s="434">
        <v>7</v>
      </c>
      <c r="Q137" s="668">
        <f>SUMIF('UD054'!AA:AA,'BU PROG USD'!D137,'UD054'!Y:Y)</f>
        <v>0</v>
      </c>
    </row>
    <row r="138" spans="1:24" x14ac:dyDescent="0.45">
      <c r="A138" s="433">
        <v>6</v>
      </c>
      <c r="B138" s="432"/>
      <c r="C138" s="534"/>
      <c r="D138" s="535" t="s">
        <v>75</v>
      </c>
      <c r="E138" s="535"/>
      <c r="F138" s="535"/>
      <c r="G138" s="535"/>
      <c r="H138" s="535"/>
      <c r="I138" s="535"/>
      <c r="J138" s="537">
        <f>SUBTOTAL(9,J139:J154)</f>
        <v>157231.67307692306</v>
      </c>
      <c r="K138" s="537">
        <f ca="1">SUBTOTAL(9,Q139:Q154)</f>
        <v>4584.6533286103249</v>
      </c>
      <c r="L138" s="537">
        <f>SUBTOTAL(9,L139:L154)</f>
        <v>22663.923076923078</v>
      </c>
      <c r="M138" s="538">
        <f>SUBTOTAL(9,M139:M154)</f>
        <v>52199</v>
      </c>
      <c r="N138" s="438">
        <f t="shared" ca="1" si="23"/>
        <v>0</v>
      </c>
      <c r="Q138" s="673">
        <f ca="1">SUBTOTAL(9,Q139:Q154)</f>
        <v>4584.6533286103249</v>
      </c>
    </row>
    <row r="139" spans="1:24" x14ac:dyDescent="0.45">
      <c r="A139" s="433">
        <v>6.1</v>
      </c>
      <c r="B139" s="432"/>
      <c r="C139" s="552"/>
      <c r="D139" s="553" t="s">
        <v>76</v>
      </c>
      <c r="E139" s="555"/>
      <c r="F139" s="555"/>
      <c r="G139" s="555"/>
      <c r="H139" s="555"/>
      <c r="I139" s="555"/>
      <c r="J139" s="611">
        <f>SUBTOTAL(9,J140:J146)</f>
        <v>117974.94230769231</v>
      </c>
      <c r="K139" s="611">
        <f ca="1">SUBTOTAL(9,Q140:Q146)</f>
        <v>2606.7129446223107</v>
      </c>
      <c r="L139" s="611">
        <f>SUBTOTAL(9,L140:L146)</f>
        <v>6394.6923076923076</v>
      </c>
      <c r="M139" s="612">
        <f>SUBTOTAL(9,M140:M146)</f>
        <v>38699</v>
      </c>
      <c r="N139" s="438">
        <f t="shared" ca="1" si="23"/>
        <v>0</v>
      </c>
      <c r="Q139" s="680">
        <f ca="1">SUBTOTAL(9,Q140:Q146)</f>
        <v>2606.7129446223107</v>
      </c>
    </row>
    <row r="140" spans="1:24" s="517" customFormat="1" x14ac:dyDescent="0.45">
      <c r="A140" s="517" t="s">
        <v>684</v>
      </c>
      <c r="B140" s="518" t="s">
        <v>46</v>
      </c>
      <c r="C140" s="616">
        <v>1680</v>
      </c>
      <c r="D140" s="493" t="s">
        <v>950</v>
      </c>
      <c r="E140" s="619">
        <v>0.4</v>
      </c>
      <c r="F140" s="493" t="s">
        <v>14</v>
      </c>
      <c r="G140" s="620">
        <v>50000</v>
      </c>
      <c r="H140" s="492">
        <v>1</v>
      </c>
      <c r="I140" s="493" t="s">
        <v>89</v>
      </c>
      <c r="J140" s="494">
        <f>IF(I140="EUR",E140*G140*H140/Parameters!$C$6, IF(I140="USD",E140*G140*H140, IF(I140="HTG",E140*G140*H140*Parameters!$D$8)))</f>
        <v>307.69230769230774</v>
      </c>
      <c r="K140" s="494"/>
      <c r="L140" s="494">
        <f>J140</f>
        <v>307.69230769230774</v>
      </c>
      <c r="M140" s="495"/>
      <c r="N140" s="438">
        <f t="shared" ca="1" si="23"/>
        <v>0</v>
      </c>
      <c r="O140" s="434">
        <v>7</v>
      </c>
      <c r="P140" s="434"/>
      <c r="Q140" s="670">
        <f>SUMIF('UD054'!AA:AA,'BU PROG USD'!D140,'UD054'!Y:Y)</f>
        <v>0</v>
      </c>
      <c r="R140" s="518"/>
      <c r="S140" s="516"/>
      <c r="V140" s="518"/>
      <c r="X140" s="516"/>
    </row>
    <row r="141" spans="1:24" s="517" customFormat="1" x14ac:dyDescent="0.45">
      <c r="B141" s="518" t="s">
        <v>46</v>
      </c>
      <c r="C141" s="616">
        <v>1680</v>
      </c>
      <c r="D141" s="493" t="s">
        <v>951</v>
      </c>
      <c r="E141" s="492">
        <v>1</v>
      </c>
      <c r="F141" s="493" t="s">
        <v>101</v>
      </c>
      <c r="G141" s="492">
        <v>6087</v>
      </c>
      <c r="H141" s="492">
        <v>1</v>
      </c>
      <c r="I141" s="493" t="s">
        <v>88</v>
      </c>
      <c r="J141" s="494">
        <f>IF(I141="EUR",E141*G141*H141/Parameters!$C$6, IF(I141="USD",E141*G141*H141, IF(I141="HTG",E141*G141*H141*Parameters!$D$8)))</f>
        <v>6087</v>
      </c>
      <c r="K141" s="494"/>
      <c r="L141" s="494">
        <f>J141</f>
        <v>6087</v>
      </c>
      <c r="M141" s="495"/>
      <c r="N141" s="438">
        <f t="shared" ca="1" si="23"/>
        <v>0</v>
      </c>
      <c r="O141" s="434">
        <v>7</v>
      </c>
      <c r="P141" s="434"/>
      <c r="Q141" s="670">
        <f ca="1">SUMIF('UD054'!AA:AA,'BU PROG USD'!D141,'UD054'!Y:Y)</f>
        <v>604.05736863090988</v>
      </c>
      <c r="R141" s="518"/>
      <c r="S141" s="516"/>
      <c r="V141" s="518"/>
      <c r="X141" s="516"/>
    </row>
    <row r="142" spans="1:24" s="517" customFormat="1" x14ac:dyDescent="0.45">
      <c r="B142" s="518" t="s">
        <v>46</v>
      </c>
      <c r="C142" s="616">
        <v>1681</v>
      </c>
      <c r="D142" s="501" t="s">
        <v>952</v>
      </c>
      <c r="E142" s="500">
        <v>1</v>
      </c>
      <c r="F142" s="501" t="s">
        <v>101</v>
      </c>
      <c r="G142" s="500">
        <v>35185</v>
      </c>
      <c r="H142" s="500">
        <v>1</v>
      </c>
      <c r="I142" s="501" t="s">
        <v>88</v>
      </c>
      <c r="J142" s="502">
        <f>IF(I142="EUR",E142*G142*H142/Parameters!$C$6, IF(I142="USD",E142*G142*H142, IF(I142="HTG",E142*G142*H142*Parameters!$D$8)))</f>
        <v>35185</v>
      </c>
      <c r="K142" s="502"/>
      <c r="L142" s="502"/>
      <c r="M142" s="503">
        <f>J142</f>
        <v>35185</v>
      </c>
      <c r="N142" s="438">
        <f t="shared" ca="1" si="23"/>
        <v>0</v>
      </c>
      <c r="O142" s="434">
        <v>7</v>
      </c>
      <c r="P142" s="434"/>
      <c r="Q142" s="671">
        <f ca="1">SUMIF('UD054'!AA:AA,'BU PROG USD'!D142,'UD054'!Y:Y)</f>
        <v>1930.5451711513597</v>
      </c>
      <c r="R142" s="518"/>
      <c r="S142" s="516"/>
      <c r="V142" s="518"/>
      <c r="X142" s="516"/>
    </row>
    <row r="143" spans="1:24" s="614" customFormat="1" x14ac:dyDescent="0.45">
      <c r="B143" s="513" t="s">
        <v>46</v>
      </c>
      <c r="C143" s="616">
        <v>1681</v>
      </c>
      <c r="D143" s="621" t="s">
        <v>953</v>
      </c>
      <c r="E143" s="500">
        <v>1</v>
      </c>
      <c r="F143" s="501"/>
      <c r="G143" s="622">
        <v>3514</v>
      </c>
      <c r="H143" s="500">
        <v>1</v>
      </c>
      <c r="I143" s="501" t="s">
        <v>88</v>
      </c>
      <c r="J143" s="502">
        <f>IF(I143="EUR",E143*G143*H143/Parameters!$C$6, IF(I143="USD",E143*G143*H143, IF(I143="HTG",E143*G143*H143*Parameters!$D$8)))</f>
        <v>3514</v>
      </c>
      <c r="K143" s="502"/>
      <c r="L143" s="502"/>
      <c r="M143" s="503">
        <f>J143</f>
        <v>3514</v>
      </c>
      <c r="N143" s="438">
        <f t="shared" ca="1" si="23"/>
        <v>0</v>
      </c>
      <c r="O143" s="434">
        <v>7</v>
      </c>
      <c r="P143" s="434"/>
      <c r="Q143" s="671">
        <f ca="1">SUMIF('UD054'!AA:AA,'BU PROG USD'!D143,'UD054'!Y:Y)</f>
        <v>127.8059036042676</v>
      </c>
      <c r="R143" s="513"/>
      <c r="S143" s="623"/>
      <c r="V143" s="513"/>
      <c r="X143" s="623"/>
    </row>
    <row r="144" spans="1:24" x14ac:dyDescent="0.45">
      <c r="B144" s="432" t="s">
        <v>46</v>
      </c>
      <c r="C144" s="480">
        <v>1925</v>
      </c>
      <c r="D144" s="481" t="s">
        <v>13</v>
      </c>
      <c r="E144" s="624">
        <v>0.25</v>
      </c>
      <c r="F144" s="481" t="s">
        <v>7</v>
      </c>
      <c r="G144" s="625">
        <f>53056/12</f>
        <v>4421.333333333333</v>
      </c>
      <c r="H144" s="431">
        <v>18</v>
      </c>
      <c r="I144" s="481" t="s">
        <v>54</v>
      </c>
      <c r="J144" s="460">
        <f>IF(I144="EUR",E144*G144*H144/Parameters!$C$6, IF(I144="USD",E144*G144*H144, IF(I144="HTG",E144*G144*H144*Parameters!$D$8)))</f>
        <v>22880.399999999998</v>
      </c>
      <c r="K144" s="460">
        <f>J144</f>
        <v>22880.399999999998</v>
      </c>
      <c r="L144" s="460"/>
      <c r="M144" s="461"/>
      <c r="N144" s="438">
        <f t="shared" ca="1" si="23"/>
        <v>0</v>
      </c>
      <c r="O144" s="434">
        <v>7</v>
      </c>
      <c r="Q144" s="668">
        <f ca="1">SUMIF('UD054'!AA:AA,'BU PROG USD'!D144,'UD054'!Y:Y)</f>
        <v>1573.8050158853553</v>
      </c>
    </row>
    <row r="145" spans="2:24" x14ac:dyDescent="0.45">
      <c r="B145" s="432" t="s">
        <v>46</v>
      </c>
      <c r="C145" s="480">
        <v>1926</v>
      </c>
      <c r="D145" s="481" t="s">
        <v>12</v>
      </c>
      <c r="E145" s="624">
        <v>0.25</v>
      </c>
      <c r="F145" s="481" t="s">
        <v>7</v>
      </c>
      <c r="G145" s="625">
        <f>19000/12</f>
        <v>1583.3333333333333</v>
      </c>
      <c r="H145" s="431">
        <v>18</v>
      </c>
      <c r="I145" s="481" t="s">
        <v>54</v>
      </c>
      <c r="J145" s="460">
        <f>IF(I145="EUR",E145*G145*H145/Parameters!$C$6, IF(I145="USD",E145*G145*H145, IF(I145="HTG",E145*G145*H145*Parameters!$D$8)))</f>
        <v>8193.75</v>
      </c>
      <c r="K145" s="460">
        <f>J145</f>
        <v>8193.75</v>
      </c>
      <c r="L145" s="460"/>
      <c r="M145" s="461"/>
      <c r="N145" s="438">
        <f t="shared" ca="1" si="23"/>
        <v>0</v>
      </c>
      <c r="O145" s="434">
        <v>7</v>
      </c>
      <c r="Q145" s="668">
        <f ca="1">SUMIF('UD054'!AA:AA,'BU PROG USD'!D145,'UD054'!Y:Y)</f>
        <v>176.909936742502</v>
      </c>
    </row>
    <row r="146" spans="2:24" ht="14.65" thickBot="1" x14ac:dyDescent="0.5">
      <c r="B146" s="432" t="s">
        <v>46</v>
      </c>
      <c r="C146" s="545">
        <v>1927</v>
      </c>
      <c r="D146" s="546" t="s">
        <v>11</v>
      </c>
      <c r="E146" s="626">
        <v>0.25</v>
      </c>
      <c r="F146" s="546" t="s">
        <v>7</v>
      </c>
      <c r="G146" s="627">
        <f>169000/12-G144-G145</f>
        <v>8078.666666666667</v>
      </c>
      <c r="H146" s="547">
        <v>18</v>
      </c>
      <c r="I146" s="546" t="s">
        <v>54</v>
      </c>
      <c r="J146" s="548">
        <f>IF(I146="EUR",E146*G146*H146/Parameters!$C$6, IF(I146="USD",E146*G146*H146, IF(I146="HTG",E146*G146*H146*Parameters!$D$8)))</f>
        <v>41807.1</v>
      </c>
      <c r="K146" s="548">
        <f>J146</f>
        <v>41807.1</v>
      </c>
      <c r="L146" s="548"/>
      <c r="M146" s="549"/>
      <c r="N146" s="438">
        <f t="shared" ca="1" si="23"/>
        <v>0</v>
      </c>
      <c r="O146" s="434">
        <v>7</v>
      </c>
      <c r="Q146" s="674">
        <f ca="1">SUMIF('UD054'!AA:AA,'BU PROG USD'!D146,'UD054'!Y:Y)</f>
        <v>-1806.4104513920838</v>
      </c>
    </row>
    <row r="147" spans="2:24" x14ac:dyDescent="0.45">
      <c r="B147" s="432"/>
      <c r="C147" s="628"/>
      <c r="D147" s="629" t="s">
        <v>77</v>
      </c>
      <c r="E147" s="630"/>
      <c r="F147" s="631"/>
      <c r="G147" s="631"/>
      <c r="H147" s="630"/>
      <c r="I147" s="631"/>
      <c r="J147" s="632">
        <f>SUBTOTAL(9,J148:J154)</f>
        <v>39256.730769230766</v>
      </c>
      <c r="K147" s="632">
        <f ca="1">SUBTOTAL(9,Q148:Q154)</f>
        <v>1977.9403839880138</v>
      </c>
      <c r="L147" s="632">
        <f t="shared" ref="L147:M147" si="26">SUBTOTAL(9,L148:L154)</f>
        <v>16269.23076923077</v>
      </c>
      <c r="M147" s="633">
        <f t="shared" si="26"/>
        <v>13500</v>
      </c>
      <c r="N147" s="438">
        <f t="shared" ca="1" si="23"/>
        <v>0</v>
      </c>
      <c r="Q147" s="681">
        <f t="shared" ref="Q147" ca="1" si="27">SUBTOTAL(9,Q148:Q154)</f>
        <v>1977.9403839880138</v>
      </c>
    </row>
    <row r="148" spans="2:24" s="614" customFormat="1" x14ac:dyDescent="0.45">
      <c r="B148" s="513" t="s">
        <v>46</v>
      </c>
      <c r="C148" s="616">
        <v>1670</v>
      </c>
      <c r="D148" s="493" t="s">
        <v>954</v>
      </c>
      <c r="E148" s="619">
        <v>0.35</v>
      </c>
      <c r="F148" s="493" t="s">
        <v>7</v>
      </c>
      <c r="G148" s="620">
        <v>125000</v>
      </c>
      <c r="H148" s="492">
        <v>18</v>
      </c>
      <c r="I148" s="493" t="s">
        <v>89</v>
      </c>
      <c r="J148" s="494">
        <f>IF(I148="EUR",E148*G148*H148/Parameters!$C$6, IF(I148="USD",E148*G148*H148, IF(I148="HTG",E148*G148*H148*Parameters!$D$8)))</f>
        <v>12115.384615384615</v>
      </c>
      <c r="K148" s="494"/>
      <c r="L148" s="494">
        <f>J148</f>
        <v>12115.384615384615</v>
      </c>
      <c r="M148" s="495"/>
      <c r="N148" s="438">
        <f t="shared" ca="1" si="23"/>
        <v>0</v>
      </c>
      <c r="O148" s="434">
        <v>5</v>
      </c>
      <c r="P148" s="434"/>
      <c r="Q148" s="670">
        <f ca="1">SUMIF('UD054'!AA:AA,'BU PROG USD'!D148,'UD054'!Y:Y)</f>
        <v>317.89567802037141</v>
      </c>
      <c r="R148" s="513"/>
      <c r="S148" s="623"/>
      <c r="V148" s="513"/>
      <c r="X148" s="623"/>
    </row>
    <row r="149" spans="2:24" s="614" customFormat="1" x14ac:dyDescent="0.45">
      <c r="B149" s="513" t="s">
        <v>46</v>
      </c>
      <c r="C149" s="616">
        <v>1670</v>
      </c>
      <c r="D149" s="493" t="s">
        <v>955</v>
      </c>
      <c r="E149" s="619">
        <v>0.3</v>
      </c>
      <c r="F149" s="493" t="s">
        <v>7</v>
      </c>
      <c r="G149" s="620">
        <v>50000</v>
      </c>
      <c r="H149" s="492">
        <v>18</v>
      </c>
      <c r="I149" s="493" t="s">
        <v>89</v>
      </c>
      <c r="J149" s="494">
        <f>IF(I149="EUR",E149*G149*H149/Parameters!$C$6, IF(I149="USD",E149*G149*H149, IF(I149="HTG",E149*G149*H149*Parameters!$D$8)))</f>
        <v>4153.8461538461543</v>
      </c>
      <c r="K149" s="494"/>
      <c r="L149" s="494">
        <f>J149</f>
        <v>4153.8461538461543</v>
      </c>
      <c r="M149" s="495"/>
      <c r="N149" s="438">
        <f t="shared" ca="1" si="23"/>
        <v>0</v>
      </c>
      <c r="O149" s="434">
        <v>5</v>
      </c>
      <c r="P149" s="434"/>
      <c r="Q149" s="670">
        <f>SUMIF('UD054'!AA:AA,'BU PROG USD'!D149,'UD054'!Y:Y)</f>
        <v>0</v>
      </c>
      <c r="R149" s="513"/>
      <c r="S149" s="623"/>
      <c r="V149" s="513"/>
      <c r="X149" s="623"/>
    </row>
    <row r="150" spans="2:24" s="614" customFormat="1" x14ac:dyDescent="0.45">
      <c r="B150" s="513" t="s">
        <v>46</v>
      </c>
      <c r="C150" s="616">
        <v>1671</v>
      </c>
      <c r="D150" s="621" t="s">
        <v>956</v>
      </c>
      <c r="E150" s="500">
        <v>1</v>
      </c>
      <c r="F150" s="501" t="s">
        <v>101</v>
      </c>
      <c r="G150" s="622">
        <v>10000</v>
      </c>
      <c r="H150" s="500">
        <v>1</v>
      </c>
      <c r="I150" s="501" t="s">
        <v>88</v>
      </c>
      <c r="J150" s="502">
        <f>IF(I150="EUR",E150*G150*H150/Parameters!$C$6, IF(I150="USD",E150*G150*H150, IF(I150="HTG",E150*G150*H150*Parameters!$D$8)))</f>
        <v>10000</v>
      </c>
      <c r="K150" s="502"/>
      <c r="L150" s="502"/>
      <c r="M150" s="503">
        <f>J150</f>
        <v>10000</v>
      </c>
      <c r="N150" s="438">
        <f t="shared" ca="1" si="23"/>
        <v>0</v>
      </c>
      <c r="O150" s="434">
        <v>5</v>
      </c>
      <c r="P150" s="434"/>
      <c r="Q150" s="671">
        <f ca="1">SUMIF('UD054'!AA:AA,'BU PROG USD'!D150,'UD054'!Y:Y)</f>
        <v>26.581926706378454</v>
      </c>
      <c r="R150" s="513"/>
      <c r="S150" s="623"/>
      <c r="V150" s="513"/>
      <c r="X150" s="623"/>
    </row>
    <row r="151" spans="2:24" s="614" customFormat="1" x14ac:dyDescent="0.45">
      <c r="B151" s="513" t="s">
        <v>46</v>
      </c>
      <c r="C151" s="616">
        <v>1671</v>
      </c>
      <c r="D151" s="621" t="s">
        <v>957</v>
      </c>
      <c r="E151" s="500">
        <v>1</v>
      </c>
      <c r="F151" s="501" t="s">
        <v>101</v>
      </c>
      <c r="G151" s="622">
        <v>3500</v>
      </c>
      <c r="H151" s="500">
        <v>1</v>
      </c>
      <c r="I151" s="501" t="s">
        <v>88</v>
      </c>
      <c r="J151" s="502">
        <f>IF(I151="EUR",E151*G151*H151/Parameters!$C$6, IF(I151="USD",E151*G151*H151, IF(I151="HTG",E151*G151*H151*Parameters!$D$8)))</f>
        <v>3500</v>
      </c>
      <c r="K151" s="502"/>
      <c r="L151" s="502"/>
      <c r="M151" s="503">
        <f>J151</f>
        <v>3500</v>
      </c>
      <c r="N151" s="438">
        <f t="shared" ca="1" si="23"/>
        <v>0</v>
      </c>
      <c r="O151" s="434">
        <v>5</v>
      </c>
      <c r="P151" s="434"/>
      <c r="Q151" s="671">
        <f ca="1">SUMIF('UD054'!AA:AA,'BU PROG USD'!D151,'UD054'!Y:Y)</f>
        <v>1366.976668317968</v>
      </c>
      <c r="R151" s="513"/>
      <c r="S151" s="623"/>
      <c r="V151" s="513"/>
      <c r="X151" s="623"/>
    </row>
    <row r="152" spans="2:24" x14ac:dyDescent="0.45">
      <c r="B152" s="432" t="s">
        <v>46</v>
      </c>
      <c r="C152" s="480">
        <v>1900</v>
      </c>
      <c r="D152" s="481" t="s">
        <v>10</v>
      </c>
      <c r="E152" s="624">
        <v>0.25</v>
      </c>
      <c r="F152" s="481" t="s">
        <v>7</v>
      </c>
      <c r="G152" s="625">
        <f>12000/12</f>
        <v>1000</v>
      </c>
      <c r="H152" s="431">
        <v>18</v>
      </c>
      <c r="I152" s="481" t="s">
        <v>54</v>
      </c>
      <c r="J152" s="460">
        <f>IF(I152="EUR",E152*G152*H152/Parameters!$C$6, IF(I152="USD",E152*G152*H152, IF(I152="HTG",E152*G152*H152*Parameters!$D$8)))</f>
        <v>5174.9999999999991</v>
      </c>
      <c r="K152" s="460">
        <f>J152</f>
        <v>5174.9999999999991</v>
      </c>
      <c r="L152" s="460"/>
      <c r="M152" s="461"/>
      <c r="N152" s="438">
        <f t="shared" ca="1" si="23"/>
        <v>0</v>
      </c>
      <c r="O152" s="434">
        <v>5</v>
      </c>
      <c r="Q152" s="668">
        <f>SUMIF('UD054'!AA:AA,'BU PROG USD'!D152,'UD054'!Y:Y)</f>
        <v>38.512982854657267</v>
      </c>
    </row>
    <row r="153" spans="2:24" x14ac:dyDescent="0.45">
      <c r="B153" s="432" t="s">
        <v>46</v>
      </c>
      <c r="C153" s="480">
        <v>1901</v>
      </c>
      <c r="D153" s="481" t="s">
        <v>9</v>
      </c>
      <c r="E153" s="624">
        <v>0.25</v>
      </c>
      <c r="F153" s="481" t="s">
        <v>7</v>
      </c>
      <c r="G153" s="625">
        <f>8000/12</f>
        <v>666.66666666666663</v>
      </c>
      <c r="H153" s="431">
        <v>18</v>
      </c>
      <c r="I153" s="481" t="s">
        <v>54</v>
      </c>
      <c r="J153" s="460">
        <f>IF(I153="EUR",E153*G153*H153/Parameters!$C$6, IF(I153="USD",E153*G153*H153, IF(I153="HTG",E153*G153*H153*Parameters!$D$8)))</f>
        <v>3449.9999999999995</v>
      </c>
      <c r="K153" s="460">
        <f>J153</f>
        <v>3449.9999999999995</v>
      </c>
      <c r="L153" s="460"/>
      <c r="M153" s="461"/>
      <c r="N153" s="438">
        <f t="shared" ca="1" si="23"/>
        <v>0</v>
      </c>
      <c r="O153" s="434">
        <v>5</v>
      </c>
      <c r="Q153" s="668">
        <f>SUMIF('UD054'!AA:AA,'BU PROG USD'!D153,'UD054'!Y:Y)</f>
        <v>226.07928663774874</v>
      </c>
    </row>
    <row r="154" spans="2:24" ht="14.65" thickBot="1" x14ac:dyDescent="0.5">
      <c r="B154" s="432" t="s">
        <v>46</v>
      </c>
      <c r="C154" s="545">
        <v>1902</v>
      </c>
      <c r="D154" s="546" t="s">
        <v>8</v>
      </c>
      <c r="E154" s="626">
        <v>0.25</v>
      </c>
      <c r="F154" s="546" t="s">
        <v>7</v>
      </c>
      <c r="G154" s="627">
        <f>2000/12</f>
        <v>166.66666666666666</v>
      </c>
      <c r="H154" s="547">
        <v>18</v>
      </c>
      <c r="I154" s="546" t="s">
        <v>54</v>
      </c>
      <c r="J154" s="548">
        <f>IF(I154="EUR",E154*G154*H154/Parameters!$C$6, IF(I154="USD",E154*G154*H154, IF(I154="HTG",E154*G154*H154*Parameters!$D$8)))</f>
        <v>862.49999999999989</v>
      </c>
      <c r="K154" s="548">
        <f>J154</f>
        <v>862.49999999999989</v>
      </c>
      <c r="L154" s="548"/>
      <c r="M154" s="549"/>
      <c r="N154" s="438">
        <f t="shared" ca="1" si="23"/>
        <v>0</v>
      </c>
      <c r="O154" s="434">
        <v>5</v>
      </c>
      <c r="Q154" s="674">
        <f>SUMIF('UD054'!AA:AA,'BU PROG USD'!D154,'UD054'!Y:Y)</f>
        <v>1.8938414508898904</v>
      </c>
    </row>
    <row r="155" spans="2:24" x14ac:dyDescent="0.45">
      <c r="C155" s="534"/>
      <c r="D155" s="535" t="s">
        <v>140</v>
      </c>
      <c r="E155" s="536"/>
      <c r="F155" s="535"/>
      <c r="G155" s="536"/>
      <c r="H155" s="536"/>
      <c r="I155" s="535"/>
      <c r="J155" s="537">
        <f>SUBTOTAL(9,J7:J154)</f>
        <v>1401869.1617919561</v>
      </c>
      <c r="K155" s="634">
        <f ca="1">SUBTOTAL(9,Q7:Q154)</f>
        <v>60013.527289005433</v>
      </c>
      <c r="L155" s="634">
        <f>SUBTOTAL(9,L7:L154)</f>
        <v>210636.13076923077</v>
      </c>
      <c r="M155" s="635">
        <f>SUBTOTAL(9,M7:M154)</f>
        <v>441918.58076923079</v>
      </c>
      <c r="N155" s="438">
        <f t="shared" ca="1" si="23"/>
        <v>0</v>
      </c>
      <c r="Q155" s="684">
        <f ca="1">SUBTOTAL(9,Q7:Q154)</f>
        <v>60013.527289005433</v>
      </c>
      <c r="R155" s="518"/>
      <c r="S155" s="636"/>
      <c r="T155" s="517"/>
      <c r="U155" s="517"/>
      <c r="V155" s="518"/>
    </row>
    <row r="156" spans="2:24" x14ac:dyDescent="0.45">
      <c r="C156" s="480"/>
      <c r="D156" s="481" t="s">
        <v>399</v>
      </c>
      <c r="E156" s="431"/>
      <c r="F156" s="481"/>
      <c r="G156" s="431"/>
      <c r="H156" s="431"/>
      <c r="I156" s="481"/>
      <c r="J156" s="625">
        <f>J155*0.07</f>
        <v>98130.841325436937</v>
      </c>
      <c r="K156" s="625">
        <f>J156</f>
        <v>98130.841325436937</v>
      </c>
      <c r="L156" s="625"/>
      <c r="M156" s="637"/>
      <c r="N156" s="438">
        <f t="shared" ca="1" si="23"/>
        <v>0</v>
      </c>
      <c r="Q156" s="682"/>
    </row>
    <row r="157" spans="2:24" ht="14.65" thickBot="1" x14ac:dyDescent="0.5">
      <c r="C157" s="638"/>
      <c r="D157" s="639" t="s">
        <v>400</v>
      </c>
      <c r="E157" s="640"/>
      <c r="F157" s="639"/>
      <c r="G157" s="640"/>
      <c r="H157" s="640"/>
      <c r="I157" s="639"/>
      <c r="J157" s="641">
        <f>J155+J156</f>
        <v>1500000.003117393</v>
      </c>
      <c r="K157" s="641">
        <f ca="1">Q155+Q156</f>
        <v>60013.527289005433</v>
      </c>
      <c r="L157" s="641"/>
      <c r="M157" s="642"/>
      <c r="N157" s="438"/>
      <c r="Q157" s="683"/>
    </row>
    <row r="158" spans="2:24" x14ac:dyDescent="0.45">
      <c r="J158" s="643"/>
      <c r="K158" s="643"/>
      <c r="L158" s="643"/>
      <c r="M158" s="643"/>
      <c r="Q158" s="643"/>
    </row>
    <row r="159" spans="2:24" x14ac:dyDescent="0.45">
      <c r="J159" s="644">
        <f>1500000/1.07-J155</f>
        <v>-2.9134515207260847E-3</v>
      </c>
      <c r="K159" s="643"/>
      <c r="L159" s="643"/>
      <c r="M159" s="643"/>
      <c r="Q159" s="644"/>
    </row>
  </sheetData>
  <conditionalFormatting sqref="B25:C25">
    <cfRule type="duplicateValues" dxfId="60" priority="12"/>
  </conditionalFormatting>
  <conditionalFormatting sqref="C9:C18">
    <cfRule type="duplicateValues" dxfId="59" priority="10"/>
  </conditionalFormatting>
  <conditionalFormatting sqref="C62:C64 C26:C49">
    <cfRule type="duplicateValues" dxfId="58" priority="13"/>
  </conditionalFormatting>
  <conditionalFormatting sqref="C21">
    <cfRule type="duplicateValues" dxfId="57" priority="9"/>
  </conditionalFormatting>
  <conditionalFormatting sqref="C55:C61">
    <cfRule type="duplicateValues" dxfId="56" priority="7"/>
  </conditionalFormatting>
  <conditionalFormatting sqref="C55:C61">
    <cfRule type="duplicateValues" dxfId="55" priority="8"/>
  </conditionalFormatting>
  <conditionalFormatting sqref="C51:C52">
    <cfRule type="duplicateValues" dxfId="54" priority="5"/>
  </conditionalFormatting>
  <conditionalFormatting sqref="C51:C52">
    <cfRule type="duplicateValues" dxfId="53" priority="6"/>
  </conditionalFormatting>
  <conditionalFormatting sqref="C76:C78">
    <cfRule type="duplicateValues" dxfId="52" priority="4"/>
  </conditionalFormatting>
  <conditionalFormatting sqref="C79:C80">
    <cfRule type="duplicateValues" dxfId="51" priority="3"/>
  </conditionalFormatting>
  <conditionalFormatting sqref="C53:C54">
    <cfRule type="duplicateValues" dxfId="50" priority="1"/>
  </conditionalFormatting>
  <conditionalFormatting sqref="C53:C54">
    <cfRule type="duplicateValues" dxfId="49" priority="2"/>
  </conditionalFormatting>
  <dataValidations count="7">
    <dataValidation allowBlank="1" showInputMessage="1" showErrorMessage="1" prompt=" Includes all general operating costs for running an office. Examples include telecommunication, rents, finance charges and other costs which cannot be mapped to other expense categories." sqref="W15" xr:uid="{00000000-0002-0000-0200-000000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W14" xr:uid="{00000000-0002-0000-0200-000001000000}"/>
    <dataValidation allowBlank="1" showInputMessage="1" showErrorMessage="1" prompt="Services contracted by an organization which follow the normal procurement processes." sqref="W12" xr:uid="{00000000-0002-0000-0200-000002000000}"/>
    <dataValidation allowBlank="1" showInputMessage="1" showErrorMessage="1" prompt="Includes staff and non-staff travel paid for by the organization directly related to a project." sqref="W13" xr:uid="{00000000-0002-0000-0200-000003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W11" xr:uid="{00000000-0002-0000-0200-000004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W10" xr:uid="{00000000-0002-0000-0200-000005000000}"/>
    <dataValidation allowBlank="1" showInputMessage="1" showErrorMessage="1" prompt="Includes all related staff and temporary staff costs including base salary, post adjustment and all staff entitlements." sqref="W9" xr:uid="{00000000-0002-0000-0200-000006000000}"/>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sheetPr>
  <dimension ref="A1:L212"/>
  <sheetViews>
    <sheetView showGridLines="0" tabSelected="1" zoomScale="60" zoomScaleNormal="60" workbookViewId="0">
      <selection activeCell="F1" sqref="F1"/>
    </sheetView>
  </sheetViews>
  <sheetFormatPr defaultColWidth="9.1328125" defaultRowHeight="14.25" outlineLevelRow="1" outlineLevelCol="1" x14ac:dyDescent="0.45"/>
  <cols>
    <col min="1" max="1" width="9.1328125" style="405"/>
    <col min="2" max="2" width="30.6640625" style="405" customWidth="1"/>
    <col min="3" max="3" width="54.46484375" style="405" customWidth="1"/>
    <col min="4" max="4" width="24.33203125" style="405" customWidth="1"/>
    <col min="5" max="5" width="21" style="405" customWidth="1" outlineLevel="1"/>
    <col min="6" max="6" width="20" style="405" customWidth="1" outlineLevel="1"/>
    <col min="7" max="7" width="20.86328125" style="405" customWidth="1" outlineLevel="1"/>
    <col min="8" max="8" width="22.46484375" style="405" customWidth="1"/>
    <col min="9" max="9" width="22.46484375" style="410" customWidth="1"/>
    <col min="10" max="10" width="63.86328125" style="410" customWidth="1"/>
    <col min="11" max="11" width="31.46484375" style="405" customWidth="1"/>
    <col min="12" max="12" width="18.86328125" style="405" customWidth="1"/>
    <col min="13" max="13" width="9.1328125" style="405"/>
    <col min="14" max="14" width="17.6640625" style="405" customWidth="1"/>
    <col min="15" max="15" width="26.46484375" style="405" customWidth="1"/>
    <col min="16" max="16" width="22.46484375" style="405" customWidth="1"/>
    <col min="17" max="17" width="29.6640625" style="405" customWidth="1"/>
    <col min="18" max="18" width="23.46484375" style="405" customWidth="1"/>
    <col min="19" max="19" width="18.46484375" style="405" customWidth="1"/>
    <col min="20" max="20" width="17.46484375" style="405" customWidth="1"/>
    <col min="21" max="21" width="25.1328125" style="405" customWidth="1"/>
    <col min="22" max="16384" width="9.1328125" style="405"/>
  </cols>
  <sheetData>
    <row r="1" spans="1:12" ht="46.15" x14ac:dyDescent="0.45">
      <c r="B1" s="734" t="s">
        <v>1229</v>
      </c>
      <c r="C1" s="734"/>
      <c r="D1" s="734"/>
      <c r="E1" s="734"/>
      <c r="F1" s="406"/>
      <c r="G1" s="406"/>
      <c r="H1" s="407"/>
      <c r="I1" s="408"/>
      <c r="J1" s="408"/>
      <c r="K1" s="407"/>
    </row>
    <row r="2" spans="1:12" ht="15.75" x14ac:dyDescent="0.45">
      <c r="B2" s="409" t="s">
        <v>487</v>
      </c>
    </row>
    <row r="3" spans="1:12" ht="25.5" x14ac:dyDescent="0.45">
      <c r="B3" s="735" t="s">
        <v>488</v>
      </c>
      <c r="C3" s="735"/>
      <c r="D3" s="735"/>
      <c r="E3" s="735"/>
      <c r="F3" s="735"/>
      <c r="G3" s="735"/>
      <c r="H3" s="735"/>
      <c r="I3" s="411"/>
      <c r="J3" s="411"/>
    </row>
    <row r="5" spans="1:12" ht="126" x14ac:dyDescent="0.45">
      <c r="B5" s="323" t="s">
        <v>489</v>
      </c>
      <c r="C5" s="323" t="s">
        <v>490</v>
      </c>
      <c r="D5" s="324" t="s">
        <v>491</v>
      </c>
      <c r="E5" s="325" t="s">
        <v>492</v>
      </c>
      <c r="F5" s="325" t="s">
        <v>493</v>
      </c>
      <c r="G5" s="325" t="s">
        <v>410</v>
      </c>
      <c r="H5" s="323" t="s">
        <v>494</v>
      </c>
      <c r="I5" s="323" t="s">
        <v>495</v>
      </c>
      <c r="J5" s="326" t="s">
        <v>496</v>
      </c>
      <c r="K5" s="323" t="s">
        <v>497</v>
      </c>
      <c r="L5" s="327"/>
    </row>
    <row r="6" spans="1:12" ht="15.75" x14ac:dyDescent="0.45">
      <c r="B6" s="328" t="s">
        <v>498</v>
      </c>
      <c r="C6" s="736"/>
      <c r="D6" s="736"/>
      <c r="E6" s="736"/>
      <c r="F6" s="736"/>
      <c r="G6" s="736"/>
      <c r="H6" s="736"/>
      <c r="I6" s="737"/>
      <c r="J6" s="737"/>
      <c r="K6" s="736"/>
      <c r="L6" s="329"/>
    </row>
    <row r="7" spans="1:12" ht="15.75" x14ac:dyDescent="0.45">
      <c r="B7" s="328" t="s">
        <v>499</v>
      </c>
      <c r="C7" s="738"/>
      <c r="D7" s="738"/>
      <c r="E7" s="738"/>
      <c r="F7" s="738"/>
      <c r="G7" s="738"/>
      <c r="H7" s="738"/>
      <c r="I7" s="733"/>
      <c r="J7" s="733"/>
      <c r="K7" s="738"/>
      <c r="L7" s="330"/>
    </row>
    <row r="8" spans="1:12" ht="31.5" x14ac:dyDescent="0.45">
      <c r="B8" s="331" t="s">
        <v>500</v>
      </c>
      <c r="C8" s="412" t="str">
        <f>'BU PROG USD'!D91</f>
        <v>1.1.1 Mobilisation de 1500 jeunes de 15-24 ans (dont 50% de filles) autour de la promotion de la paix</v>
      </c>
      <c r="D8" s="332">
        <f>'BU PROG USD'!W91</f>
        <v>10520.318036418812</v>
      </c>
      <c r="E8" s="332"/>
      <c r="F8" s="332"/>
      <c r="G8" s="333">
        <f>'BU PROG USD'!J91</f>
        <v>7263.7461538461539</v>
      </c>
      <c r="H8" s="334">
        <v>0.28999999999999998</v>
      </c>
      <c r="I8" s="335">
        <f ca="1">'BU PROG USD'!X91</f>
        <v>320.25410342446492</v>
      </c>
      <c r="J8" s="335" t="s">
        <v>1202</v>
      </c>
      <c r="K8" s="413"/>
      <c r="L8" s="336">
        <f ca="1">I8*H8</f>
        <v>92.873689993094814</v>
      </c>
    </row>
    <row r="9" spans="1:12" ht="47.25" x14ac:dyDescent="0.45">
      <c r="B9" s="331" t="s">
        <v>501</v>
      </c>
      <c r="C9" s="412" t="str">
        <f>'BU PROG USD'!D92</f>
        <v>1.1.2 Activités sportives, artistiques et éducatives avec les 1500 jeunes pour la promotion de la paix et la cohésion sociale</v>
      </c>
      <c r="D9" s="332">
        <f>'BU PROG USD'!W92</f>
        <v>104547.30866119527</v>
      </c>
      <c r="E9" s="332"/>
      <c r="F9" s="332"/>
      <c r="G9" s="333">
        <f t="shared" ref="G9:G15" si="0">D9</f>
        <v>104547.30866119527</v>
      </c>
      <c r="H9" s="334">
        <v>0.5</v>
      </c>
      <c r="I9" s="335">
        <f ca="1">'BU PROG USD'!X92</f>
        <v>3182.5753256533008</v>
      </c>
      <c r="J9" s="335" t="s">
        <v>1203</v>
      </c>
      <c r="K9" s="413"/>
      <c r="L9" s="336">
        <f t="shared" ref="L9:L10" ca="1" si="1">I9*H9</f>
        <v>1591.2876628266504</v>
      </c>
    </row>
    <row r="10" spans="1:12" ht="63" x14ac:dyDescent="0.45">
      <c r="B10" s="331" t="s">
        <v>502</v>
      </c>
      <c r="C10" s="412" t="str">
        <f>'BU PROG USD'!D93</f>
        <v>1.1.3 Ateliers de consultations jeunes sur les barrières et les opportunités pour la promotion de la paix</v>
      </c>
      <c r="D10" s="332">
        <f>'BU PROG USD'!W93</f>
        <v>5652.5066626538837</v>
      </c>
      <c r="E10" s="332"/>
      <c r="F10" s="332"/>
      <c r="G10" s="333">
        <f t="shared" si="0"/>
        <v>5652.5066626538837</v>
      </c>
      <c r="H10" s="334">
        <v>0.6</v>
      </c>
      <c r="I10" s="335">
        <f ca="1">'BU PROG USD'!X93</f>
        <v>172.07069663506596</v>
      </c>
      <c r="J10" s="335" t="s">
        <v>1204</v>
      </c>
      <c r="K10" s="413"/>
      <c r="L10" s="336">
        <f t="shared" ca="1" si="1"/>
        <v>103.24241798103957</v>
      </c>
    </row>
    <row r="11" spans="1:12" ht="15.75" hidden="1" outlineLevel="1" x14ac:dyDescent="0.45">
      <c r="B11" s="331" t="s">
        <v>503</v>
      </c>
      <c r="C11" s="412"/>
      <c r="D11" s="332"/>
      <c r="E11" s="332"/>
      <c r="F11" s="332"/>
      <c r="G11" s="333">
        <f t="shared" si="0"/>
        <v>0</v>
      </c>
      <c r="H11" s="334"/>
      <c r="I11" s="335"/>
      <c r="J11" s="335"/>
      <c r="K11" s="413"/>
      <c r="L11" s="336"/>
    </row>
    <row r="12" spans="1:12" ht="15.75" hidden="1" outlineLevel="1" x14ac:dyDescent="0.45">
      <c r="B12" s="331" t="s">
        <v>504</v>
      </c>
      <c r="C12" s="412"/>
      <c r="D12" s="332"/>
      <c r="E12" s="332"/>
      <c r="F12" s="332"/>
      <c r="G12" s="333">
        <f t="shared" si="0"/>
        <v>0</v>
      </c>
      <c r="H12" s="334"/>
      <c r="I12" s="335"/>
      <c r="J12" s="335"/>
      <c r="K12" s="413"/>
      <c r="L12" s="336"/>
    </row>
    <row r="13" spans="1:12" ht="15.75" hidden="1" outlineLevel="1" x14ac:dyDescent="0.45">
      <c r="B13" s="331" t="s">
        <v>505</v>
      </c>
      <c r="C13" s="412"/>
      <c r="D13" s="332"/>
      <c r="E13" s="332"/>
      <c r="F13" s="332"/>
      <c r="G13" s="333">
        <f t="shared" si="0"/>
        <v>0</v>
      </c>
      <c r="H13" s="334"/>
      <c r="I13" s="335"/>
      <c r="J13" s="335"/>
      <c r="K13" s="413"/>
      <c r="L13" s="336"/>
    </row>
    <row r="14" spans="1:12" ht="15.75" hidden="1" outlineLevel="1" x14ac:dyDescent="0.45">
      <c r="B14" s="331" t="s">
        <v>506</v>
      </c>
      <c r="C14" s="414"/>
      <c r="D14" s="261"/>
      <c r="E14" s="261"/>
      <c r="F14" s="261"/>
      <c r="G14" s="333">
        <f t="shared" si="0"/>
        <v>0</v>
      </c>
      <c r="H14" s="337"/>
      <c r="I14" s="338"/>
      <c r="J14" s="338"/>
      <c r="K14" s="415"/>
      <c r="L14" s="336"/>
    </row>
    <row r="15" spans="1:12" ht="15.75" hidden="1" outlineLevel="1" x14ac:dyDescent="0.45">
      <c r="A15" s="416"/>
      <c r="B15" s="331" t="s">
        <v>507</v>
      </c>
      <c r="C15" s="414"/>
      <c r="D15" s="261"/>
      <c r="E15" s="261"/>
      <c r="F15" s="261"/>
      <c r="G15" s="333">
        <f t="shared" si="0"/>
        <v>0</v>
      </c>
      <c r="H15" s="337"/>
      <c r="I15" s="338"/>
      <c r="J15" s="338"/>
      <c r="K15" s="415"/>
      <c r="L15" s="417"/>
    </row>
    <row r="16" spans="1:12" ht="15.75" collapsed="1" x14ac:dyDescent="0.45">
      <c r="A16" s="416"/>
      <c r="C16" s="339" t="s">
        <v>508</v>
      </c>
      <c r="D16" s="340">
        <f>SUM(D8:D15)</f>
        <v>120720.13336026798</v>
      </c>
      <c r="E16" s="340">
        <f>SUM(E8:E15)</f>
        <v>0</v>
      </c>
      <c r="F16" s="340">
        <f>SUM(F8:F15)</f>
        <v>0</v>
      </c>
      <c r="G16" s="340">
        <f>SUM(G8:G15)</f>
        <v>117463.56147769532</v>
      </c>
      <c r="H16" s="341">
        <f>(H8*G8)+(H9*G9)+(H10*G10)+(H11*G11)+(H12*G12)+(H13*G13)+(H14*G14)+(H15*G15)</f>
        <v>57771.644712805348</v>
      </c>
      <c r="I16" s="341">
        <f ca="1">SUM(I8:I15)</f>
        <v>3674.9001257128316</v>
      </c>
      <c r="J16" s="341"/>
      <c r="K16" s="415"/>
      <c r="L16" s="342"/>
    </row>
    <row r="17" spans="1:12" ht="15.75" x14ac:dyDescent="0.45">
      <c r="A17" s="416"/>
      <c r="B17" s="328" t="s">
        <v>509</v>
      </c>
      <c r="C17" s="732"/>
      <c r="D17" s="732"/>
      <c r="E17" s="732"/>
      <c r="F17" s="732"/>
      <c r="G17" s="732"/>
      <c r="H17" s="732"/>
      <c r="I17" s="733"/>
      <c r="J17" s="733"/>
      <c r="K17" s="732"/>
      <c r="L17" s="330"/>
    </row>
    <row r="18" spans="1:12" ht="31.5" x14ac:dyDescent="0.45">
      <c r="A18" s="416"/>
      <c r="B18" s="331" t="s">
        <v>510</v>
      </c>
      <c r="C18" s="418" t="str">
        <f>'BU PROG USD'!D94</f>
        <v>1.2.1 Ciblage 500 jeunes de 18-24 ans (dont 50% de jeunes femmes)</v>
      </c>
      <c r="D18" s="332">
        <f>'BU PROG USD'!W94</f>
        <v>9233.118292089257</v>
      </c>
      <c r="E18" s="332"/>
      <c r="F18" s="332"/>
      <c r="G18" s="333">
        <f>D18</f>
        <v>9233.118292089257</v>
      </c>
      <c r="H18" s="334">
        <v>0.28999999999999998</v>
      </c>
      <c r="I18" s="335">
        <f ca="1">'BU PROG USD'!X94</f>
        <v>281.06983174927251</v>
      </c>
      <c r="J18" s="335" t="s">
        <v>1202</v>
      </c>
      <c r="K18" s="413"/>
      <c r="L18" s="336">
        <f t="shared" ref="L18:L25" ca="1" si="2">I18*H18</f>
        <v>81.510251207289016</v>
      </c>
    </row>
    <row r="19" spans="1:12" ht="63" x14ac:dyDescent="0.45">
      <c r="A19" s="416"/>
      <c r="B19" s="331" t="s">
        <v>511</v>
      </c>
      <c r="C19" s="418" t="str">
        <f>'BU PROG USD'!D95</f>
        <v xml:space="preserve">1.2.2 Formation de 500 jeunes agents de paix sur la résolution des conflits, guérison des traumas </v>
      </c>
      <c r="D19" s="332">
        <f>'BU PROG USD'!W95</f>
        <v>90199.237803095661</v>
      </c>
      <c r="E19" s="332"/>
      <c r="F19" s="332"/>
      <c r="G19" s="333">
        <f t="shared" ref="G19:G25" si="3">D19</f>
        <v>90199.237803095661</v>
      </c>
      <c r="H19" s="334">
        <v>0.5</v>
      </c>
      <c r="I19" s="335">
        <f ca="1">'BU PROG USD'!X95</f>
        <v>2745.798742224501</v>
      </c>
      <c r="J19" s="335" t="s">
        <v>1205</v>
      </c>
      <c r="K19" s="413"/>
      <c r="L19" s="336">
        <f t="shared" ca="1" si="2"/>
        <v>1372.8993711122505</v>
      </c>
    </row>
    <row r="20" spans="1:12" ht="63" x14ac:dyDescent="0.45">
      <c r="A20" s="416"/>
      <c r="B20" s="331" t="s">
        <v>512</v>
      </c>
      <c r="C20" s="418" t="str">
        <f>'BU PROG USD'!D96</f>
        <v>1.2.3 Ateliers avec les 500 jeunes agents de paix en compétences de vie et masculinité positive</v>
      </c>
      <c r="D20" s="332">
        <f>'BU PROG USD'!W96</f>
        <v>41009.250014248755</v>
      </c>
      <c r="E20" s="332"/>
      <c r="F20" s="332"/>
      <c r="G20" s="333">
        <f t="shared" si="3"/>
        <v>41009.250014248755</v>
      </c>
      <c r="H20" s="334">
        <v>1</v>
      </c>
      <c r="I20" s="335">
        <f ca="1">'BU PROG USD'!X96</f>
        <v>1248.3824680925381</v>
      </c>
      <c r="J20" s="335" t="s">
        <v>1206</v>
      </c>
      <c r="K20" s="413"/>
      <c r="L20" s="336">
        <f t="shared" ca="1" si="2"/>
        <v>1248.3824680925381</v>
      </c>
    </row>
    <row r="21" spans="1:12" ht="47.25" x14ac:dyDescent="0.45">
      <c r="A21" s="416"/>
      <c r="B21" s="331" t="s">
        <v>513</v>
      </c>
      <c r="C21" s="418" t="str">
        <f>'BU PROG USD'!D97</f>
        <v>1.2.4 Formation professionnelle de 200 jeunes selon les besoins du marché (6 mois)</v>
      </c>
      <c r="D21" s="332">
        <f>'BU PROG USD'!W97</f>
        <v>129542.18152792501</v>
      </c>
      <c r="E21" s="332"/>
      <c r="F21" s="332"/>
      <c r="G21" s="333">
        <f t="shared" si="3"/>
        <v>129542.18152792501</v>
      </c>
      <c r="H21" s="334">
        <v>0.5</v>
      </c>
      <c r="I21" s="335">
        <f ca="1">'BU PROG USD'!X97</f>
        <v>3943.4563724460527</v>
      </c>
      <c r="J21" s="335" t="s">
        <v>1207</v>
      </c>
      <c r="K21" s="413"/>
      <c r="L21" s="336">
        <f t="shared" ca="1" si="2"/>
        <v>1971.7281862230263</v>
      </c>
    </row>
    <row r="22" spans="1:12" ht="63" x14ac:dyDescent="0.45">
      <c r="A22" s="416"/>
      <c r="B22" s="331" t="s">
        <v>514</v>
      </c>
      <c r="C22" s="418" t="str">
        <f>'BU PROG USD'!D98</f>
        <v>1.2.5 Formation de 100 jeunes sur la mise en place d'une AGR et Education financière</v>
      </c>
      <c r="D22" s="332">
        <f>'BU PROG USD'!W98</f>
        <v>9151.231813118693</v>
      </c>
      <c r="E22" s="332"/>
      <c r="F22" s="332"/>
      <c r="G22" s="333">
        <f t="shared" si="3"/>
        <v>9151.231813118693</v>
      </c>
      <c r="H22" s="334">
        <v>0.5</v>
      </c>
      <c r="I22" s="335">
        <f ca="1">'BU PROG USD'!X98</f>
        <v>278.57708573013872</v>
      </c>
      <c r="J22" s="335" t="s">
        <v>1208</v>
      </c>
      <c r="K22" s="413"/>
      <c r="L22" s="336">
        <f t="shared" ca="1" si="2"/>
        <v>139.28854286506936</v>
      </c>
    </row>
    <row r="23" spans="1:12" ht="63" x14ac:dyDescent="0.45">
      <c r="A23" s="416"/>
      <c r="B23" s="331" t="s">
        <v>515</v>
      </c>
      <c r="C23" s="418" t="str">
        <f>'BU PROG USD'!D99</f>
        <v>1.2.6 Subvention AGR &amp; coaching</v>
      </c>
      <c r="D23" s="332">
        <f>'BU PROG USD'!W99</f>
        <v>53911.383910008946</v>
      </c>
      <c r="E23" s="332"/>
      <c r="F23" s="332"/>
      <c r="G23" s="333">
        <f t="shared" si="3"/>
        <v>53911.383910008946</v>
      </c>
      <c r="H23" s="334">
        <v>0.5</v>
      </c>
      <c r="I23" s="335">
        <f ca="1">'BU PROG USD'!X99</f>
        <v>1641.1425832093266</v>
      </c>
      <c r="J23" s="335" t="s">
        <v>1209</v>
      </c>
      <c r="K23" s="413"/>
      <c r="L23" s="336">
        <f t="shared" ca="1" si="2"/>
        <v>820.57129160466332</v>
      </c>
    </row>
    <row r="24" spans="1:12" ht="63" x14ac:dyDescent="0.45">
      <c r="A24" s="416"/>
      <c r="B24" s="331" t="s">
        <v>516</v>
      </c>
      <c r="C24" s="418" t="str">
        <f>'BU PROG USD'!D100</f>
        <v>1.2.7 Formation de 200 jeunes sur la mise en place d'une AGR recyclage et valorisation</v>
      </c>
      <c r="D24" s="332">
        <f>'BU PROG USD'!W100</f>
        <v>93145.145662877534</v>
      </c>
      <c r="E24" s="332"/>
      <c r="F24" s="332"/>
      <c r="G24" s="333">
        <f t="shared" si="3"/>
        <v>93145.145662877534</v>
      </c>
      <c r="H24" s="337">
        <v>0.5</v>
      </c>
      <c r="I24" s="335">
        <f ca="1">'BU PROG USD'!X100</f>
        <v>2835.4765520720334</v>
      </c>
      <c r="J24" s="338" t="s">
        <v>1209</v>
      </c>
      <c r="K24" s="415"/>
      <c r="L24" s="336">
        <f t="shared" ca="1" si="2"/>
        <v>1417.7382760360167</v>
      </c>
    </row>
    <row r="25" spans="1:12" ht="31.5" x14ac:dyDescent="0.45">
      <c r="A25" s="416"/>
      <c r="B25" s="331" t="s">
        <v>517</v>
      </c>
      <c r="C25" s="418" t="str">
        <f>'BU PROG USD'!D101</f>
        <v>1.2.8 Mise en place de groupe d’épargne et de crédit communautaire</v>
      </c>
      <c r="D25" s="332">
        <f>'BU PROG USD'!W101</f>
        <v>14772.989267342813</v>
      </c>
      <c r="E25" s="332"/>
      <c r="F25" s="332"/>
      <c r="G25" s="333">
        <f t="shared" si="3"/>
        <v>14772.989267342813</v>
      </c>
      <c r="H25" s="337">
        <v>0.3</v>
      </c>
      <c r="I25" s="335">
        <f ca="1">'BU PROG USD'!X101</f>
        <v>449.71173079883607</v>
      </c>
      <c r="J25" s="338" t="s">
        <v>1210</v>
      </c>
      <c r="K25" s="415"/>
      <c r="L25" s="336">
        <f t="shared" ca="1" si="2"/>
        <v>134.91351923965081</v>
      </c>
    </row>
    <row r="26" spans="1:12" ht="15.75" x14ac:dyDescent="0.45">
      <c r="A26" s="416"/>
      <c r="C26" s="339" t="s">
        <v>518</v>
      </c>
      <c r="D26" s="343">
        <f>SUM(D18:D25)</f>
        <v>440964.5382907067</v>
      </c>
      <c r="E26" s="343">
        <f t="shared" ref="E26:G26" si="4">SUM(E18:E25)</f>
        <v>0</v>
      </c>
      <c r="F26" s="343">
        <f t="shared" si="4"/>
        <v>0</v>
      </c>
      <c r="G26" s="343">
        <f t="shared" si="4"/>
        <v>440964.5382907067</v>
      </c>
      <c r="H26" s="341">
        <f>(H18*G18)+(H19*G19)+(H20*G20)+(H21*G21)+(H22*G22)+(H23*G23)+(H24*G24)+(H25*G25)</f>
        <v>236093.34145767038</v>
      </c>
      <c r="I26" s="341">
        <f ca="1">SUM(I18:I25)</f>
        <v>13423.6153663227</v>
      </c>
      <c r="J26" s="341"/>
      <c r="K26" s="415"/>
      <c r="L26" s="342"/>
    </row>
    <row r="27" spans="1:12" ht="15.75" x14ac:dyDescent="0.45">
      <c r="A27" s="416"/>
      <c r="B27" s="328" t="s">
        <v>519</v>
      </c>
      <c r="C27" s="732"/>
      <c r="D27" s="732"/>
      <c r="E27" s="732"/>
      <c r="F27" s="732"/>
      <c r="G27" s="732"/>
      <c r="H27" s="732"/>
      <c r="I27" s="733"/>
      <c r="J27" s="733"/>
      <c r="K27" s="732"/>
      <c r="L27" s="330"/>
    </row>
    <row r="28" spans="1:12" ht="31.5" x14ac:dyDescent="0.45">
      <c r="A28" s="416"/>
      <c r="B28" s="331" t="s">
        <v>520</v>
      </c>
      <c r="C28" s="412" t="str">
        <f>'BU PROG USD'!D102</f>
        <v>1.3.1 Mise à jour de l’analyse du conflit et monitoring régulier Cité Soleil, Bel air et Saint Martin</v>
      </c>
      <c r="D28" s="332">
        <f>'BU PROG USD'!W102</f>
        <v>7965.8275461162229</v>
      </c>
      <c r="E28" s="332"/>
      <c r="F28" s="332"/>
      <c r="G28" s="333">
        <f>D28</f>
        <v>7965.8275461162229</v>
      </c>
      <c r="H28" s="334">
        <v>0.5</v>
      </c>
      <c r="I28" s="335">
        <f ca="1">'BU PROG USD'!X102</f>
        <v>242.49161954839198</v>
      </c>
      <c r="J28" s="335" t="s">
        <v>1211</v>
      </c>
      <c r="K28" s="413"/>
      <c r="L28" s="336">
        <f t="shared" ref="L28:L31" ca="1" si="5">I28*H28</f>
        <v>121.24580977419599</v>
      </c>
    </row>
    <row r="29" spans="1:12" ht="47.25" x14ac:dyDescent="0.45">
      <c r="A29" s="416"/>
      <c r="B29" s="331" t="s">
        <v>521</v>
      </c>
      <c r="C29" s="412" t="str">
        <f>'BU PROG USD'!D103</f>
        <v>1.3.2 Consultation des acteurs engagés dans les conflits sur options de paix</v>
      </c>
      <c r="D29" s="332">
        <f>'BU PROG USD'!W103</f>
        <v>701.88410546198895</v>
      </c>
      <c r="E29" s="332"/>
      <c r="F29" s="332"/>
      <c r="G29" s="333">
        <f t="shared" ref="G29:G35" si="6">D29</f>
        <v>701.88410546198895</v>
      </c>
      <c r="H29" s="334">
        <v>0.6</v>
      </c>
      <c r="I29" s="335">
        <f ca="1">'BU PROG USD'!X103</f>
        <v>21.366394449718456</v>
      </c>
      <c r="J29" s="335" t="s">
        <v>1212</v>
      </c>
      <c r="K29" s="413"/>
      <c r="L29" s="336">
        <f t="shared" ca="1" si="5"/>
        <v>12.819836669831073</v>
      </c>
    </row>
    <row r="30" spans="1:12" ht="63" x14ac:dyDescent="0.45">
      <c r="A30" s="416"/>
      <c r="B30" s="331" t="s">
        <v>522</v>
      </c>
      <c r="C30" s="412" t="str">
        <f>'BU PROG USD'!D104</f>
        <v xml:space="preserve">1.3.3 Formation SONKE prévention VBG et protection des droits humains </v>
      </c>
      <c r="D30" s="332">
        <f>'BU PROG USD'!W104</f>
        <v>24782.413662108123</v>
      </c>
      <c r="E30" s="332"/>
      <c r="F30" s="332"/>
      <c r="G30" s="333">
        <f t="shared" si="6"/>
        <v>24782.413662108123</v>
      </c>
      <c r="H30" s="334">
        <v>1</v>
      </c>
      <c r="I30" s="335">
        <f ca="1">'BU PROG USD'!X104</f>
        <v>754.41347310773358</v>
      </c>
      <c r="J30" s="335" t="s">
        <v>1213</v>
      </c>
      <c r="K30" s="413"/>
      <c r="L30" s="336">
        <f t="shared" ca="1" si="5"/>
        <v>754.41347310773358</v>
      </c>
    </row>
    <row r="31" spans="1:12" ht="47.25" x14ac:dyDescent="0.45">
      <c r="A31" s="416"/>
      <c r="B31" s="331" t="s">
        <v>523</v>
      </c>
      <c r="C31" s="412" t="str">
        <f>'BU PROG USD'!D105</f>
        <v xml:space="preserve">1.3.4 Accompagnement des options de paix viables menées par les acteurs du conflit </v>
      </c>
      <c r="D31" s="332">
        <f>'BU PROG USD'!W105</f>
        <v>28966.645622240809</v>
      </c>
      <c r="E31" s="332"/>
      <c r="F31" s="332"/>
      <c r="G31" s="333">
        <f t="shared" si="6"/>
        <v>28966.645622240809</v>
      </c>
      <c r="H31" s="334">
        <v>0.5</v>
      </c>
      <c r="I31" s="335">
        <f ca="1">'BU PROG USD'!X105</f>
        <v>881.78770744869803</v>
      </c>
      <c r="J31" s="335" t="s">
        <v>1214</v>
      </c>
      <c r="K31" s="413"/>
      <c r="L31" s="336">
        <f t="shared" ca="1" si="5"/>
        <v>440.89385372434901</v>
      </c>
    </row>
    <row r="32" spans="1:12" s="416" customFormat="1" ht="15.75" hidden="1" outlineLevel="1" x14ac:dyDescent="0.45">
      <c r="B32" s="331" t="s">
        <v>524</v>
      </c>
      <c r="C32" s="412"/>
      <c r="D32" s="332"/>
      <c r="E32" s="332"/>
      <c r="F32" s="332"/>
      <c r="G32" s="333">
        <f t="shared" si="6"/>
        <v>0</v>
      </c>
      <c r="H32" s="334"/>
      <c r="I32" s="335"/>
      <c r="J32" s="335"/>
      <c r="K32" s="413"/>
      <c r="L32" s="336"/>
    </row>
    <row r="33" spans="1:12" s="416" customFormat="1" ht="15.75" hidden="1" outlineLevel="1" x14ac:dyDescent="0.45">
      <c r="B33" s="331" t="s">
        <v>525</v>
      </c>
      <c r="C33" s="412"/>
      <c r="D33" s="332"/>
      <c r="E33" s="332"/>
      <c r="F33" s="332"/>
      <c r="G33" s="333">
        <f t="shared" si="6"/>
        <v>0</v>
      </c>
      <c r="H33" s="334"/>
      <c r="I33" s="335"/>
      <c r="J33" s="335"/>
      <c r="K33" s="413"/>
      <c r="L33" s="336"/>
    </row>
    <row r="34" spans="1:12" s="416" customFormat="1" ht="15.75" hidden="1" outlineLevel="1" x14ac:dyDescent="0.45">
      <c r="A34" s="405"/>
      <c r="B34" s="331" t="s">
        <v>526</v>
      </c>
      <c r="C34" s="414"/>
      <c r="D34" s="261"/>
      <c r="E34" s="261"/>
      <c r="F34" s="261"/>
      <c r="G34" s="333">
        <f t="shared" si="6"/>
        <v>0</v>
      </c>
      <c r="H34" s="337"/>
      <c r="I34" s="338"/>
      <c r="J34" s="338"/>
      <c r="K34" s="415"/>
      <c r="L34" s="336"/>
    </row>
    <row r="35" spans="1:12" ht="15.75" hidden="1" outlineLevel="1" x14ac:dyDescent="0.45">
      <c r="B35" s="331" t="s">
        <v>527</v>
      </c>
      <c r="C35" s="414"/>
      <c r="D35" s="261"/>
      <c r="E35" s="261"/>
      <c r="F35" s="261"/>
      <c r="G35" s="333">
        <f t="shared" si="6"/>
        <v>0</v>
      </c>
      <c r="H35" s="337"/>
      <c r="I35" s="338"/>
      <c r="J35" s="338"/>
      <c r="K35" s="415"/>
      <c r="L35" s="336"/>
    </row>
    <row r="36" spans="1:12" ht="15.75" collapsed="1" x14ac:dyDescent="0.45">
      <c r="C36" s="339" t="s">
        <v>528</v>
      </c>
      <c r="D36" s="340">
        <f>SUM(D28:D35)</f>
        <v>62416.770935927147</v>
      </c>
      <c r="E36" s="340">
        <f t="shared" ref="E36:G36" si="7">SUM(E28:E35)</f>
        <v>0</v>
      </c>
      <c r="F36" s="340">
        <f t="shared" si="7"/>
        <v>0</v>
      </c>
      <c r="G36" s="340">
        <f t="shared" si="7"/>
        <v>62416.770935927147</v>
      </c>
      <c r="H36" s="341">
        <f>(H28*G28)+(H29*G29)+(H30*G30)+(H31*G31)+(H32*G32)+(H33*G33)+(H34*G34)+(H35*G35)</f>
        <v>43669.780709563827</v>
      </c>
      <c r="I36" s="341">
        <f ca="1">SUM(I28:I35)</f>
        <v>1900.059194554542</v>
      </c>
      <c r="J36" s="341"/>
      <c r="K36" s="415"/>
      <c r="L36" s="342"/>
    </row>
    <row r="37" spans="1:12" ht="15.75" hidden="1" outlineLevel="1" x14ac:dyDescent="0.45">
      <c r="B37" s="328" t="s">
        <v>529</v>
      </c>
      <c r="C37" s="732"/>
      <c r="D37" s="732"/>
      <c r="E37" s="732"/>
      <c r="F37" s="732"/>
      <c r="G37" s="732"/>
      <c r="H37" s="732"/>
      <c r="I37" s="733"/>
      <c r="J37" s="733"/>
      <c r="K37" s="732"/>
      <c r="L37" s="330"/>
    </row>
    <row r="38" spans="1:12" ht="15.75" hidden="1" outlineLevel="1" x14ac:dyDescent="0.45">
      <c r="B38" s="331" t="s">
        <v>530</v>
      </c>
      <c r="C38" s="412"/>
      <c r="D38" s="332"/>
      <c r="E38" s="332"/>
      <c r="F38" s="332"/>
      <c r="G38" s="333">
        <f>D38</f>
        <v>0</v>
      </c>
      <c r="H38" s="334"/>
      <c r="I38" s="335"/>
      <c r="J38" s="335"/>
      <c r="K38" s="413"/>
      <c r="L38" s="336"/>
    </row>
    <row r="39" spans="1:12" ht="15.75" hidden="1" outlineLevel="1" x14ac:dyDescent="0.45">
      <c r="B39" s="331" t="s">
        <v>531</v>
      </c>
      <c r="C39" s="412"/>
      <c r="D39" s="332"/>
      <c r="E39" s="332"/>
      <c r="F39" s="332"/>
      <c r="G39" s="333">
        <f t="shared" ref="G39:G45" si="8">D39</f>
        <v>0</v>
      </c>
      <c r="H39" s="334"/>
      <c r="I39" s="335"/>
      <c r="J39" s="335"/>
      <c r="K39" s="413"/>
      <c r="L39" s="336"/>
    </row>
    <row r="40" spans="1:12" ht="15.75" hidden="1" outlineLevel="1" x14ac:dyDescent="0.45">
      <c r="B40" s="331" t="s">
        <v>532</v>
      </c>
      <c r="C40" s="412"/>
      <c r="D40" s="332"/>
      <c r="E40" s="332"/>
      <c r="F40" s="332"/>
      <c r="G40" s="333">
        <f t="shared" si="8"/>
        <v>0</v>
      </c>
      <c r="H40" s="334"/>
      <c r="I40" s="335"/>
      <c r="J40" s="335"/>
      <c r="K40" s="413"/>
      <c r="L40" s="336"/>
    </row>
    <row r="41" spans="1:12" ht="15.75" hidden="1" outlineLevel="1" x14ac:dyDescent="0.45">
      <c r="B41" s="331" t="s">
        <v>533</v>
      </c>
      <c r="C41" s="412"/>
      <c r="D41" s="332"/>
      <c r="E41" s="332"/>
      <c r="F41" s="332"/>
      <c r="G41" s="333">
        <f t="shared" si="8"/>
        <v>0</v>
      </c>
      <c r="H41" s="334"/>
      <c r="I41" s="335"/>
      <c r="J41" s="335"/>
      <c r="K41" s="413"/>
      <c r="L41" s="336"/>
    </row>
    <row r="42" spans="1:12" ht="15.75" hidden="1" outlineLevel="1" x14ac:dyDescent="0.45">
      <c r="B42" s="331" t="s">
        <v>534</v>
      </c>
      <c r="C42" s="412"/>
      <c r="D42" s="332"/>
      <c r="E42" s="332"/>
      <c r="F42" s="332"/>
      <c r="G42" s="333">
        <f t="shared" si="8"/>
        <v>0</v>
      </c>
      <c r="H42" s="334"/>
      <c r="I42" s="335"/>
      <c r="J42" s="335"/>
      <c r="K42" s="413"/>
      <c r="L42" s="336"/>
    </row>
    <row r="43" spans="1:12" ht="15.75" hidden="1" outlineLevel="1" x14ac:dyDescent="0.45">
      <c r="A43" s="416"/>
      <c r="B43" s="331" t="s">
        <v>535</v>
      </c>
      <c r="C43" s="412"/>
      <c r="D43" s="332"/>
      <c r="E43" s="332"/>
      <c r="F43" s="332"/>
      <c r="G43" s="333">
        <f t="shared" si="8"/>
        <v>0</v>
      </c>
      <c r="H43" s="334"/>
      <c r="I43" s="335"/>
      <c r="J43" s="335"/>
      <c r="K43" s="413"/>
      <c r="L43" s="336"/>
    </row>
    <row r="44" spans="1:12" s="416" customFormat="1" ht="15.75" hidden="1" outlineLevel="1" x14ac:dyDescent="0.45">
      <c r="A44" s="405"/>
      <c r="B44" s="331" t="s">
        <v>536</v>
      </c>
      <c r="C44" s="414"/>
      <c r="D44" s="261"/>
      <c r="E44" s="261"/>
      <c r="F44" s="261"/>
      <c r="G44" s="333">
        <f t="shared" si="8"/>
        <v>0</v>
      </c>
      <c r="H44" s="337"/>
      <c r="I44" s="338"/>
      <c r="J44" s="338"/>
      <c r="K44" s="415"/>
      <c r="L44" s="336"/>
    </row>
    <row r="45" spans="1:12" ht="15.75" hidden="1" outlineLevel="1" x14ac:dyDescent="0.45">
      <c r="B45" s="331" t="s">
        <v>537</v>
      </c>
      <c r="C45" s="414"/>
      <c r="D45" s="261"/>
      <c r="E45" s="261"/>
      <c r="F45" s="261"/>
      <c r="G45" s="333">
        <f t="shared" si="8"/>
        <v>0</v>
      </c>
      <c r="H45" s="337"/>
      <c r="I45" s="338"/>
      <c r="J45" s="338"/>
      <c r="K45" s="415"/>
      <c r="L45" s="336"/>
    </row>
    <row r="46" spans="1:12" ht="15.75" hidden="1" outlineLevel="1" x14ac:dyDescent="0.45">
      <c r="C46" s="339" t="s">
        <v>538</v>
      </c>
      <c r="D46" s="340">
        <f>SUM(D38:D45)</f>
        <v>0</v>
      </c>
      <c r="E46" s="340">
        <f t="shared" ref="E46:G46" si="9">SUM(E38:E45)</f>
        <v>0</v>
      </c>
      <c r="F46" s="340">
        <f t="shared" si="9"/>
        <v>0</v>
      </c>
      <c r="G46" s="340">
        <f t="shared" si="9"/>
        <v>0</v>
      </c>
      <c r="H46" s="341">
        <f>(H38*G38)+(H39*G39)+(H40*G40)+(H41*G41)+(H42*G42)+(H43*G43)+(H44*G44)+(H45*G45)</f>
        <v>0</v>
      </c>
      <c r="I46" s="341">
        <f>SUM(I38:I45)</f>
        <v>0</v>
      </c>
      <c r="J46" s="341"/>
      <c r="K46" s="415"/>
      <c r="L46" s="342"/>
    </row>
    <row r="47" spans="1:12" ht="15.75" collapsed="1" x14ac:dyDescent="0.45">
      <c r="B47" s="344"/>
      <c r="C47" s="419"/>
      <c r="D47" s="345"/>
      <c r="E47" s="345"/>
      <c r="F47" s="345"/>
      <c r="G47" s="345"/>
      <c r="H47" s="345"/>
      <c r="I47" s="345"/>
      <c r="J47" s="345"/>
      <c r="K47" s="345"/>
      <c r="L47" s="346"/>
    </row>
    <row r="48" spans="1:12" ht="15.75" x14ac:dyDescent="0.45">
      <c r="B48" s="339" t="s">
        <v>539</v>
      </c>
      <c r="C48" s="740"/>
      <c r="D48" s="740"/>
      <c r="E48" s="740"/>
      <c r="F48" s="740"/>
      <c r="G48" s="740"/>
      <c r="H48" s="740"/>
      <c r="I48" s="737"/>
      <c r="J48" s="737"/>
      <c r="K48" s="740"/>
      <c r="L48" s="329"/>
    </row>
    <row r="49" spans="1:12" ht="15.75" x14ac:dyDescent="0.45">
      <c r="B49" s="328" t="s">
        <v>429</v>
      </c>
      <c r="C49" s="732"/>
      <c r="D49" s="732"/>
      <c r="E49" s="732"/>
      <c r="F49" s="732"/>
      <c r="G49" s="732"/>
      <c r="H49" s="732"/>
      <c r="I49" s="733"/>
      <c r="J49" s="733"/>
      <c r="K49" s="732"/>
      <c r="L49" s="330"/>
    </row>
    <row r="50" spans="1:12" ht="63" x14ac:dyDescent="0.45">
      <c r="B50" s="331" t="s">
        <v>540</v>
      </c>
      <c r="C50" s="412" t="str">
        <f>'BU PROG USD'!D107</f>
        <v>2.1.1 Ciblage des OCBs et groupes de jeunes</v>
      </c>
      <c r="D50" s="332">
        <f>'BU PROG USD'!W107</f>
        <v>752.01868442355953</v>
      </c>
      <c r="E50" s="332"/>
      <c r="F50" s="332"/>
      <c r="G50" s="333">
        <f>D50</f>
        <v>752.01868442355953</v>
      </c>
      <c r="H50" s="334">
        <v>0.28999999999999998</v>
      </c>
      <c r="I50" s="335">
        <f ca="1">'BU PROG USD'!X107</f>
        <v>22.892565481841203</v>
      </c>
      <c r="J50" s="335" t="s">
        <v>1215</v>
      </c>
      <c r="K50" s="413"/>
      <c r="L50" s="336">
        <f t="shared" ref="L50:L55" ca="1" si="10">I50*H50</f>
        <v>6.6388439897339486</v>
      </c>
    </row>
    <row r="51" spans="1:12" ht="47.25" x14ac:dyDescent="0.45">
      <c r="B51" s="331" t="s">
        <v>541</v>
      </c>
      <c r="C51" s="412" t="str">
        <f>'BU PROG USD'!D108</f>
        <v xml:space="preserve">2.1.2 Formation sur le leadership d’une nouvelle génération de leader </v>
      </c>
      <c r="D51" s="332">
        <f>'BU PROG USD'!W108</f>
        <v>43814.948168201452</v>
      </c>
      <c r="E51" s="332"/>
      <c r="F51" s="332"/>
      <c r="G51" s="333">
        <f t="shared" ref="G51:G57" si="11">D51</f>
        <v>43814.948168201452</v>
      </c>
      <c r="H51" s="334">
        <v>0.5</v>
      </c>
      <c r="I51" s="335">
        <f ca="1">'BU PROG USD'!X108</f>
        <v>1333.7920862869007</v>
      </c>
      <c r="J51" s="335" t="s">
        <v>1216</v>
      </c>
      <c r="K51" s="413"/>
      <c r="L51" s="336">
        <f t="shared" ca="1" si="10"/>
        <v>666.89604314345036</v>
      </c>
    </row>
    <row r="52" spans="1:12" ht="63" x14ac:dyDescent="0.45">
      <c r="B52" s="331" t="s">
        <v>542</v>
      </c>
      <c r="C52" s="412" t="str">
        <f>'BU PROG USD'!D109</f>
        <v>2.1.3 Structuration et renforcement de capacités d’action de 10 OCBs et 5 groupes de jeunes</v>
      </c>
      <c r="D52" s="332">
        <f>'BU PROG USD'!W109</f>
        <v>29690.811762796831</v>
      </c>
      <c r="E52" s="332"/>
      <c r="F52" s="332"/>
      <c r="G52" s="333">
        <f t="shared" si="11"/>
        <v>29690.811762796831</v>
      </c>
      <c r="H52" s="334">
        <v>0.4</v>
      </c>
      <c r="I52" s="335">
        <f ca="1">'BU PROG USD'!X109</f>
        <v>903.83240013491559</v>
      </c>
      <c r="J52" s="335" t="s">
        <v>1217</v>
      </c>
      <c r="K52" s="413"/>
      <c r="L52" s="336">
        <f t="shared" ca="1" si="10"/>
        <v>361.53296005396624</v>
      </c>
    </row>
    <row r="53" spans="1:12" ht="31.5" x14ac:dyDescent="0.45">
      <c r="B53" s="331" t="s">
        <v>543</v>
      </c>
      <c r="C53" s="412" t="str">
        <f>'BU PROG USD'!D110</f>
        <v>2.1.4 Mise en réseau des OCBs et groupes de jeunes des différents quartiers</v>
      </c>
      <c r="D53" s="332">
        <f>'BU PROG USD'!W110</f>
        <v>5821.1816683157012</v>
      </c>
      <c r="E53" s="332"/>
      <c r="F53" s="332"/>
      <c r="G53" s="333">
        <f t="shared" si="11"/>
        <v>5821.1816683157012</v>
      </c>
      <c r="H53" s="334">
        <v>0.28999999999999998</v>
      </c>
      <c r="I53" s="335">
        <f ca="1">'BU PROG USD'!X110</f>
        <v>177.20541428536336</v>
      </c>
      <c r="J53" s="335" t="s">
        <v>1218</v>
      </c>
      <c r="K53" s="413"/>
      <c r="L53" s="336">
        <f t="shared" ca="1" si="10"/>
        <v>51.389570142755375</v>
      </c>
    </row>
    <row r="54" spans="1:12" ht="31.5" x14ac:dyDescent="0.45">
      <c r="B54" s="331" t="s">
        <v>544</v>
      </c>
      <c r="C54" s="412" t="str">
        <f>'BU PROG USD'!D111</f>
        <v>2.1.5 Facilitation consultation communautaire sur la vision du développement inclusif dans la paix</v>
      </c>
      <c r="D54" s="332">
        <f>'BU PROG USD'!W111</f>
        <v>7636.0534267245584</v>
      </c>
      <c r="E54" s="332"/>
      <c r="F54" s="332"/>
      <c r="G54" s="333">
        <f t="shared" si="11"/>
        <v>7636.0534267245584</v>
      </c>
      <c r="H54" s="334">
        <v>0.28999999999999998</v>
      </c>
      <c r="I54" s="335">
        <f ca="1">'BU PROG USD'!X111</f>
        <v>232.45280564820681</v>
      </c>
      <c r="J54" s="335" t="s">
        <v>1219</v>
      </c>
      <c r="K54" s="413"/>
      <c r="L54" s="336">
        <f t="shared" ca="1" si="10"/>
        <v>67.411313637979973</v>
      </c>
    </row>
    <row r="55" spans="1:12" ht="47.25" x14ac:dyDescent="0.45">
      <c r="B55" s="331" t="s">
        <v>545</v>
      </c>
      <c r="C55" s="412" t="str">
        <f>'BU PROG USD'!D112</f>
        <v>2.1.6 Co-financement d’initiatives d’OCBs et groupes de jeunes pour le développement inclusif dans la paix</v>
      </c>
      <c r="D55" s="332">
        <f>'BU PROG USD'!W112</f>
        <v>178144.87057678099</v>
      </c>
      <c r="E55" s="332"/>
      <c r="F55" s="332"/>
      <c r="G55" s="333">
        <f t="shared" si="11"/>
        <v>178144.87057678099</v>
      </c>
      <c r="H55" s="334">
        <v>0.5</v>
      </c>
      <c r="I55" s="335">
        <f ca="1">'BU PROG USD'!X112</f>
        <v>5422.9944008094935</v>
      </c>
      <c r="J55" s="335" t="s">
        <v>1220</v>
      </c>
      <c r="K55" s="413"/>
      <c r="L55" s="336">
        <f t="shared" ca="1" si="10"/>
        <v>2711.4972004047468</v>
      </c>
    </row>
    <row r="56" spans="1:12" ht="15.75" hidden="1" outlineLevel="1" x14ac:dyDescent="0.45">
      <c r="A56" s="416"/>
      <c r="B56" s="331" t="s">
        <v>546</v>
      </c>
      <c r="C56" s="412"/>
      <c r="D56" s="332"/>
      <c r="E56" s="332"/>
      <c r="F56" s="332"/>
      <c r="G56" s="333">
        <f t="shared" si="11"/>
        <v>0</v>
      </c>
      <c r="H56" s="337"/>
      <c r="I56" s="338"/>
      <c r="J56" s="338"/>
      <c r="K56" s="415"/>
      <c r="L56" s="336"/>
    </row>
    <row r="57" spans="1:12" s="416" customFormat="1" ht="15.75" hidden="1" outlineLevel="1" x14ac:dyDescent="0.45">
      <c r="B57" s="331" t="s">
        <v>547</v>
      </c>
      <c r="C57" s="412"/>
      <c r="D57" s="332"/>
      <c r="E57" s="332"/>
      <c r="F57" s="332"/>
      <c r="G57" s="333">
        <f t="shared" si="11"/>
        <v>0</v>
      </c>
      <c r="H57" s="337"/>
      <c r="I57" s="338"/>
      <c r="J57" s="338"/>
      <c r="K57" s="415"/>
      <c r="L57" s="336"/>
    </row>
    <row r="58" spans="1:12" s="416" customFormat="1" ht="15.75" collapsed="1" x14ac:dyDescent="0.45">
      <c r="A58" s="405"/>
      <c r="B58" s="405"/>
      <c r="C58" s="339" t="s">
        <v>548</v>
      </c>
      <c r="D58" s="340">
        <f>SUM(D50:D57)</f>
        <v>265859.88428724307</v>
      </c>
      <c r="E58" s="340">
        <f t="shared" ref="E58:G58" si="12">SUM(E50:E57)</f>
        <v>0</v>
      </c>
      <c r="F58" s="340">
        <f t="shared" si="12"/>
        <v>0</v>
      </c>
      <c r="G58" s="343">
        <f t="shared" si="12"/>
        <v>265859.88428724307</v>
      </c>
      <c r="H58" s="341">
        <f>(H50*G50)+(H51*G51)+(H52*G52)+(H53*G53)+(H54*G54)+(H55*G55)+(H56*G56)+(H57*G57)</f>
        <v>126976.91767365446</v>
      </c>
      <c r="I58" s="341">
        <f ca="1">SUM(I50:I57)</f>
        <v>8093.1696726467217</v>
      </c>
      <c r="J58" s="341"/>
      <c r="K58" s="415"/>
      <c r="L58" s="342"/>
    </row>
    <row r="59" spans="1:12" ht="15.75" x14ac:dyDescent="0.45">
      <c r="B59" s="328" t="s">
        <v>431</v>
      </c>
      <c r="C59" s="732"/>
      <c r="D59" s="732"/>
      <c r="E59" s="732"/>
      <c r="F59" s="732"/>
      <c r="G59" s="732"/>
      <c r="H59" s="732"/>
      <c r="I59" s="733"/>
      <c r="J59" s="733"/>
      <c r="K59" s="732"/>
      <c r="L59" s="330"/>
    </row>
    <row r="60" spans="1:12" ht="47.25" x14ac:dyDescent="0.45">
      <c r="B60" s="331" t="s">
        <v>549</v>
      </c>
      <c r="C60" s="412" t="str">
        <f>'BU PROG USD'!D113</f>
        <v>2.2.1 Engagement et dialogue acteurs communautaires</v>
      </c>
      <c r="D60" s="332">
        <f>'BU PROG USD'!W113</f>
        <v>8212.0440339052693</v>
      </c>
      <c r="E60" s="332"/>
      <c r="F60" s="332"/>
      <c r="G60" s="333">
        <f>D60</f>
        <v>8212.0440339052693</v>
      </c>
      <c r="H60" s="334">
        <v>0.15</v>
      </c>
      <c r="I60" s="335">
        <f ca="1">'BU PROG USD'!X113</f>
        <v>249.9868150617059</v>
      </c>
      <c r="J60" s="335" t="s">
        <v>1221</v>
      </c>
      <c r="K60" s="413"/>
      <c r="L60" s="336">
        <f t="shared" ref="L60:L64" ca="1" si="13">I60*H60</f>
        <v>37.498022259255883</v>
      </c>
    </row>
    <row r="61" spans="1:12" ht="47.25" x14ac:dyDescent="0.45">
      <c r="B61" s="331" t="s">
        <v>550</v>
      </c>
      <c r="C61" s="412" t="str">
        <f>'BU PROG USD'!D114</f>
        <v>2.2.2 Engagement et dialogue avec membres du secteur privé</v>
      </c>
      <c r="D61" s="332">
        <f>'BU PROG USD'!W114</f>
        <v>3584.6223957523002</v>
      </c>
      <c r="E61" s="332"/>
      <c r="F61" s="332"/>
      <c r="G61" s="333">
        <f t="shared" ref="G61:G67" si="14">D61</f>
        <v>3584.6223957523002</v>
      </c>
      <c r="H61" s="334">
        <v>0.15</v>
      </c>
      <c r="I61" s="335">
        <f ca="1">'BU PROG USD'!X114</f>
        <v>109.12122879677639</v>
      </c>
      <c r="J61" s="335" t="s">
        <v>1222</v>
      </c>
      <c r="K61" s="413"/>
      <c r="L61" s="336">
        <f t="shared" ca="1" si="13"/>
        <v>16.368184319516459</v>
      </c>
    </row>
    <row r="62" spans="1:12" ht="47.25" x14ac:dyDescent="0.45">
      <c r="B62" s="331" t="s">
        <v>551</v>
      </c>
      <c r="C62" s="412" t="str">
        <f>'BU PROG USD'!D115</f>
        <v>2.2.3 Engagement et dialogue avec membres du secteur politique</v>
      </c>
      <c r="D62" s="332">
        <f>'BU PROG USD'!W115</f>
        <v>3584.6223957523002</v>
      </c>
      <c r="E62" s="332"/>
      <c r="F62" s="332"/>
      <c r="G62" s="333">
        <f t="shared" si="14"/>
        <v>3584.6223957523002</v>
      </c>
      <c r="H62" s="334">
        <v>0.15</v>
      </c>
      <c r="I62" s="335">
        <f ca="1">'BU PROG USD'!X115</f>
        <v>109.12122879677639</v>
      </c>
      <c r="J62" s="335" t="s">
        <v>1223</v>
      </c>
      <c r="K62" s="413"/>
      <c r="L62" s="336">
        <f t="shared" ca="1" si="13"/>
        <v>16.368184319516459</v>
      </c>
    </row>
    <row r="63" spans="1:12" ht="47.25" x14ac:dyDescent="0.45">
      <c r="B63" s="331" t="s">
        <v>552</v>
      </c>
      <c r="C63" s="412" t="str">
        <f>'BU PROG USD'!D116</f>
        <v>2.2.4 Forums Communautaires sur les défis de développement avec participation des acteurs politiques</v>
      </c>
      <c r="D63" s="332">
        <f>'BU PROG USD'!W116</f>
        <v>31005.897474046564</v>
      </c>
      <c r="E63" s="332"/>
      <c r="F63" s="332"/>
      <c r="G63" s="333">
        <f t="shared" si="14"/>
        <v>31005.897474046564</v>
      </c>
      <c r="H63" s="334">
        <v>0.5</v>
      </c>
      <c r="I63" s="335">
        <f ca="1">'BU PROG USD'!X116</f>
        <v>943.86556205308648</v>
      </c>
      <c r="J63" s="335" t="s">
        <v>1224</v>
      </c>
      <c r="K63" s="413"/>
      <c r="L63" s="336">
        <f t="shared" ca="1" si="13"/>
        <v>471.93278102654324</v>
      </c>
    </row>
    <row r="64" spans="1:12" ht="47.25" x14ac:dyDescent="0.45">
      <c r="B64" s="331" t="s">
        <v>553</v>
      </c>
      <c r="C64" s="412" t="str">
        <f>'BU PROG USD'!D117</f>
        <v>2.2.5 Dialogue multi acteurs sur vision pour la paix – définition feuille de route - une vision pour le développement inclusif dans la paix</v>
      </c>
      <c r="D64" s="332">
        <f>'BU PROG USD'!W117</f>
        <v>9385.1931816060223</v>
      </c>
      <c r="E64" s="332"/>
      <c r="F64" s="332"/>
      <c r="G64" s="333">
        <f t="shared" si="14"/>
        <v>9385.1931816060223</v>
      </c>
      <c r="H64" s="334">
        <v>0.3</v>
      </c>
      <c r="I64" s="335">
        <f ca="1">'BU PROG USD'!X117</f>
        <v>285.69921721337818</v>
      </c>
      <c r="J64" s="335" t="s">
        <v>1225</v>
      </c>
      <c r="K64" s="413"/>
      <c r="L64" s="336">
        <f t="shared" ca="1" si="13"/>
        <v>85.709765164013447</v>
      </c>
    </row>
    <row r="65" spans="1:12" ht="15.75" hidden="1" outlineLevel="1" x14ac:dyDescent="0.45">
      <c r="B65" s="331" t="s">
        <v>554</v>
      </c>
      <c r="C65" s="412"/>
      <c r="D65" s="332"/>
      <c r="E65" s="332"/>
      <c r="F65" s="332"/>
      <c r="G65" s="333">
        <f t="shared" si="14"/>
        <v>0</v>
      </c>
      <c r="H65" s="334"/>
      <c r="I65" s="335"/>
      <c r="J65" s="335"/>
      <c r="K65" s="413"/>
      <c r="L65" s="336"/>
    </row>
    <row r="66" spans="1:12" ht="15.75" hidden="1" outlineLevel="1" x14ac:dyDescent="0.45">
      <c r="B66" s="331" t="s">
        <v>555</v>
      </c>
      <c r="C66" s="412"/>
      <c r="D66" s="332"/>
      <c r="E66" s="332"/>
      <c r="F66" s="332"/>
      <c r="G66" s="333">
        <f t="shared" si="14"/>
        <v>0</v>
      </c>
      <c r="H66" s="337"/>
      <c r="I66" s="338"/>
      <c r="J66" s="338"/>
      <c r="K66" s="415"/>
      <c r="L66" s="336"/>
    </row>
    <row r="67" spans="1:12" ht="15.75" hidden="1" outlineLevel="1" x14ac:dyDescent="0.45">
      <c r="B67" s="331" t="s">
        <v>556</v>
      </c>
      <c r="C67" s="414"/>
      <c r="D67" s="261"/>
      <c r="E67" s="261"/>
      <c r="F67" s="261"/>
      <c r="G67" s="333">
        <f t="shared" si="14"/>
        <v>0</v>
      </c>
      <c r="H67" s="337"/>
      <c r="I67" s="338"/>
      <c r="J67" s="338"/>
      <c r="K67" s="415"/>
      <c r="L67" s="336"/>
    </row>
    <row r="68" spans="1:12" ht="15.75" collapsed="1" x14ac:dyDescent="0.45">
      <c r="C68" s="339" t="s">
        <v>557</v>
      </c>
      <c r="D68" s="343">
        <f>SUM(D60:D67)</f>
        <v>55772.379481062453</v>
      </c>
      <c r="E68" s="343">
        <f t="shared" ref="E68:G68" si="15">SUM(E60:E67)</f>
        <v>0</v>
      </c>
      <c r="F68" s="343">
        <f t="shared" si="15"/>
        <v>0</v>
      </c>
      <c r="G68" s="343">
        <f t="shared" si="15"/>
        <v>55772.379481062453</v>
      </c>
      <c r="H68" s="341">
        <f>(H60*G60)+(H61*G61)+(H62*G62)+(H63*G63)+(H64*G64)+(H65*G65)+(H66*G66)+(H67*G67)</f>
        <v>20625.700015316568</v>
      </c>
      <c r="I68" s="341">
        <f ca="1">SUM(I60:I67)</f>
        <v>1697.7940519217234</v>
      </c>
      <c r="J68" s="341"/>
      <c r="K68" s="415"/>
      <c r="L68" s="342"/>
    </row>
    <row r="69" spans="1:12" ht="15.75" x14ac:dyDescent="0.45">
      <c r="B69" s="328" t="s">
        <v>433</v>
      </c>
      <c r="C69" s="732"/>
      <c r="D69" s="732"/>
      <c r="E69" s="732"/>
      <c r="F69" s="732"/>
      <c r="G69" s="732"/>
      <c r="H69" s="732"/>
      <c r="I69" s="733"/>
      <c r="J69" s="733"/>
      <c r="K69" s="732"/>
      <c r="L69" s="330"/>
    </row>
    <row r="70" spans="1:12" ht="63" x14ac:dyDescent="0.45">
      <c r="B70" s="331" t="s">
        <v>558</v>
      </c>
      <c r="C70" s="412" t="str">
        <f>'BU PROG USD'!D118</f>
        <v>2.3.1 Revue trimestrielle participative (jeunes et membres OCBs)</v>
      </c>
      <c r="D70" s="332">
        <f>'BU PROG USD'!W118</f>
        <v>3200.9257514330802</v>
      </c>
      <c r="E70" s="332"/>
      <c r="F70" s="332"/>
      <c r="G70" s="333">
        <f>D70</f>
        <v>3200.9257514330802</v>
      </c>
      <c r="H70" s="334">
        <v>0.4</v>
      </c>
      <c r="I70" s="335">
        <f ca="1">'BU PROG USD'!X118</f>
        <v>97.440933164263654</v>
      </c>
      <c r="J70" s="335" t="s">
        <v>1226</v>
      </c>
      <c r="K70" s="413"/>
      <c r="L70" s="336">
        <f t="shared" ref="L70:L72" ca="1" si="16">I70*H70</f>
        <v>38.976373265705462</v>
      </c>
    </row>
    <row r="71" spans="1:12" ht="47.25" x14ac:dyDescent="0.45">
      <c r="B71" s="331" t="s">
        <v>559</v>
      </c>
      <c r="C71" s="412" t="str">
        <f>'BU PROG USD'!D119</f>
        <v>2.3.2 Promotion de la documentation et visibilité des initiatives de paix</v>
      </c>
      <c r="D71" s="332">
        <f>'BU PROG USD'!W119</f>
        <v>12745.324073785956</v>
      </c>
      <c r="E71" s="332"/>
      <c r="F71" s="332"/>
      <c r="G71" s="333">
        <f t="shared" ref="G71:G77" si="17">D71</f>
        <v>12745.324073785956</v>
      </c>
      <c r="H71" s="334">
        <v>0.28999999999999998</v>
      </c>
      <c r="I71" s="335">
        <f ca="1">'BU PROG USD'!X119</f>
        <v>387.98659127742712</v>
      </c>
      <c r="J71" s="335" t="s">
        <v>1227</v>
      </c>
      <c r="K71" s="413"/>
      <c r="L71" s="336">
        <f t="shared" ca="1" si="16"/>
        <v>112.51611147045386</v>
      </c>
    </row>
    <row r="72" spans="1:12" ht="47.25" x14ac:dyDescent="0.45">
      <c r="B72" s="331" t="s">
        <v>560</v>
      </c>
      <c r="C72" s="412" t="str">
        <f>'BU PROG USD'!D120</f>
        <v>2.3.3 Développement d’une base de données complète des initiatives de promotion de la paix et de ses acteurs</v>
      </c>
      <c r="D72" s="332">
        <f>'BU PROG USD'!W120</f>
        <v>1448.3322811120406</v>
      </c>
      <c r="E72" s="332"/>
      <c r="F72" s="332"/>
      <c r="G72" s="333">
        <f t="shared" si="17"/>
        <v>1448.3322811120406</v>
      </c>
      <c r="H72" s="334">
        <v>0.28999999999999998</v>
      </c>
      <c r="I72" s="335">
        <f ca="1">'BU PROG USD'!X120</f>
        <v>44.089385372434911</v>
      </c>
      <c r="J72" s="335" t="s">
        <v>1227</v>
      </c>
      <c r="K72" s="413"/>
      <c r="L72" s="336">
        <f t="shared" ca="1" si="16"/>
        <v>12.785921758006124</v>
      </c>
    </row>
    <row r="73" spans="1:12" ht="15.75" hidden="1" outlineLevel="1" x14ac:dyDescent="0.45">
      <c r="A73" s="416"/>
      <c r="B73" s="331" t="s">
        <v>561</v>
      </c>
      <c r="C73" s="412"/>
      <c r="D73" s="332"/>
      <c r="E73" s="332"/>
      <c r="F73" s="332"/>
      <c r="G73" s="333">
        <f t="shared" si="17"/>
        <v>0</v>
      </c>
      <c r="H73" s="334"/>
      <c r="I73" s="335"/>
      <c r="J73" s="335"/>
      <c r="K73" s="413"/>
      <c r="L73" s="336"/>
    </row>
    <row r="74" spans="1:12" s="416" customFormat="1" ht="15.75" hidden="1" outlineLevel="1" x14ac:dyDescent="0.45">
      <c r="A74" s="405"/>
      <c r="B74" s="331" t="s">
        <v>562</v>
      </c>
      <c r="C74" s="412"/>
      <c r="D74" s="332"/>
      <c r="E74" s="332"/>
      <c r="F74" s="332"/>
      <c r="G74" s="333">
        <f t="shared" si="17"/>
        <v>0</v>
      </c>
      <c r="H74" s="334"/>
      <c r="I74" s="335"/>
      <c r="J74" s="335"/>
      <c r="K74" s="413"/>
      <c r="L74" s="336"/>
    </row>
    <row r="75" spans="1:12" ht="15.75" hidden="1" outlineLevel="1" x14ac:dyDescent="0.45">
      <c r="B75" s="331" t="s">
        <v>563</v>
      </c>
      <c r="C75" s="412"/>
      <c r="D75" s="332"/>
      <c r="E75" s="332"/>
      <c r="F75" s="332"/>
      <c r="G75" s="333">
        <f t="shared" si="17"/>
        <v>0</v>
      </c>
      <c r="H75" s="334"/>
      <c r="I75" s="335"/>
      <c r="J75" s="335"/>
      <c r="K75" s="413"/>
      <c r="L75" s="336"/>
    </row>
    <row r="76" spans="1:12" ht="15.75" hidden="1" outlineLevel="1" x14ac:dyDescent="0.45">
      <c r="B76" s="331" t="s">
        <v>564</v>
      </c>
      <c r="C76" s="412"/>
      <c r="D76" s="261"/>
      <c r="E76" s="261"/>
      <c r="F76" s="261"/>
      <c r="G76" s="333">
        <f t="shared" si="17"/>
        <v>0</v>
      </c>
      <c r="H76" s="337"/>
      <c r="I76" s="338"/>
      <c r="J76" s="338"/>
      <c r="K76" s="415"/>
      <c r="L76" s="336"/>
    </row>
    <row r="77" spans="1:12" ht="15.75" hidden="1" outlineLevel="1" x14ac:dyDescent="0.45">
      <c r="B77" s="331" t="s">
        <v>565</v>
      </c>
      <c r="C77" s="412"/>
      <c r="D77" s="261"/>
      <c r="E77" s="261"/>
      <c r="F77" s="261"/>
      <c r="G77" s="333">
        <f t="shared" si="17"/>
        <v>0</v>
      </c>
      <c r="H77" s="337"/>
      <c r="I77" s="338"/>
      <c r="J77" s="338"/>
      <c r="K77" s="415"/>
      <c r="L77" s="336"/>
    </row>
    <row r="78" spans="1:12" ht="15.75" collapsed="1" x14ac:dyDescent="0.45">
      <c r="C78" s="339" t="s">
        <v>566</v>
      </c>
      <c r="D78" s="340">
        <f>SUM(D70:D77)</f>
        <v>17394.582106331076</v>
      </c>
      <c r="E78" s="340">
        <f t="shared" ref="E78:G78" si="18">SUM(E70:E77)</f>
        <v>0</v>
      </c>
      <c r="F78" s="340">
        <f t="shared" si="18"/>
        <v>0</v>
      </c>
      <c r="G78" s="340">
        <f t="shared" si="18"/>
        <v>17394.582106331076</v>
      </c>
      <c r="H78" s="341">
        <f>(H70*G70)+(H71*G71)+(H72*G72)+(H73*G73)+(H74*G74)+(H75*G75)+(H76*G76)+(H77*G77)</f>
        <v>5396.530643493651</v>
      </c>
      <c r="I78" s="341">
        <f ca="1">SUM(I70:I77)</f>
        <v>529.51690981412571</v>
      </c>
      <c r="J78" s="341"/>
      <c r="K78" s="415"/>
      <c r="L78" s="342"/>
    </row>
    <row r="79" spans="1:12" ht="15.75" hidden="1" outlineLevel="1" x14ac:dyDescent="0.45">
      <c r="B79" s="328" t="s">
        <v>435</v>
      </c>
      <c r="C79" s="732"/>
      <c r="D79" s="732"/>
      <c r="E79" s="732"/>
      <c r="F79" s="732"/>
      <c r="G79" s="732"/>
      <c r="H79" s="732"/>
      <c r="I79" s="733"/>
      <c r="J79" s="733"/>
      <c r="K79" s="732"/>
      <c r="L79" s="330"/>
    </row>
    <row r="80" spans="1:12" ht="15.75" hidden="1" outlineLevel="1" x14ac:dyDescent="0.45">
      <c r="B80" s="331" t="s">
        <v>567</v>
      </c>
      <c r="C80" s="412"/>
      <c r="D80" s="332"/>
      <c r="E80" s="332"/>
      <c r="F80" s="332"/>
      <c r="G80" s="333">
        <f>D80</f>
        <v>0</v>
      </c>
      <c r="H80" s="334"/>
      <c r="I80" s="335"/>
      <c r="J80" s="335"/>
      <c r="K80" s="413"/>
      <c r="L80" s="336"/>
    </row>
    <row r="81" spans="2:12" ht="15.75" hidden="1" outlineLevel="1" x14ac:dyDescent="0.45">
      <c r="B81" s="331" t="s">
        <v>568</v>
      </c>
      <c r="C81" s="412"/>
      <c r="D81" s="332"/>
      <c r="E81" s="332"/>
      <c r="F81" s="332"/>
      <c r="G81" s="333">
        <f t="shared" ref="G81:G87" si="19">D81</f>
        <v>0</v>
      </c>
      <c r="H81" s="334"/>
      <c r="I81" s="335"/>
      <c r="J81" s="335"/>
      <c r="K81" s="413"/>
      <c r="L81" s="336"/>
    </row>
    <row r="82" spans="2:12" ht="15.75" hidden="1" outlineLevel="1" x14ac:dyDescent="0.45">
      <c r="B82" s="331" t="s">
        <v>569</v>
      </c>
      <c r="C82" s="412"/>
      <c r="D82" s="332"/>
      <c r="E82" s="332"/>
      <c r="F82" s="332"/>
      <c r="G82" s="333">
        <f t="shared" si="19"/>
        <v>0</v>
      </c>
      <c r="H82" s="334"/>
      <c r="I82" s="335"/>
      <c r="J82" s="335"/>
      <c r="K82" s="413"/>
      <c r="L82" s="336"/>
    </row>
    <row r="83" spans="2:12" ht="15.75" hidden="1" outlineLevel="1" x14ac:dyDescent="0.45">
      <c r="B83" s="331" t="s">
        <v>570</v>
      </c>
      <c r="C83" s="412"/>
      <c r="D83" s="332"/>
      <c r="E83" s="332"/>
      <c r="F83" s="332"/>
      <c r="G83" s="333">
        <f t="shared" si="19"/>
        <v>0</v>
      </c>
      <c r="H83" s="334"/>
      <c r="I83" s="335"/>
      <c r="J83" s="335"/>
      <c r="K83" s="413"/>
      <c r="L83" s="336"/>
    </row>
    <row r="84" spans="2:12" ht="15.75" hidden="1" outlineLevel="1" x14ac:dyDescent="0.45">
      <c r="B84" s="331" t="s">
        <v>571</v>
      </c>
      <c r="C84" s="412"/>
      <c r="D84" s="332"/>
      <c r="E84" s="332"/>
      <c r="F84" s="332"/>
      <c r="G84" s="333">
        <f t="shared" si="19"/>
        <v>0</v>
      </c>
      <c r="H84" s="334"/>
      <c r="I84" s="335"/>
      <c r="J84" s="335"/>
      <c r="K84" s="413"/>
      <c r="L84" s="336"/>
    </row>
    <row r="85" spans="2:12" ht="15.75" hidden="1" outlineLevel="1" x14ac:dyDescent="0.45">
      <c r="B85" s="331" t="s">
        <v>572</v>
      </c>
      <c r="C85" s="412"/>
      <c r="D85" s="332"/>
      <c r="E85" s="332"/>
      <c r="F85" s="332"/>
      <c r="G85" s="333">
        <f t="shared" si="19"/>
        <v>0</v>
      </c>
      <c r="H85" s="334"/>
      <c r="I85" s="335"/>
      <c r="J85" s="335"/>
      <c r="K85" s="413"/>
      <c r="L85" s="336"/>
    </row>
    <row r="86" spans="2:12" ht="15.75" hidden="1" outlineLevel="1" x14ac:dyDescent="0.45">
      <c r="B86" s="331" t="s">
        <v>573</v>
      </c>
      <c r="C86" s="414"/>
      <c r="D86" s="261"/>
      <c r="E86" s="261"/>
      <c r="F86" s="261"/>
      <c r="G86" s="333">
        <f t="shared" si="19"/>
        <v>0</v>
      </c>
      <c r="H86" s="337"/>
      <c r="I86" s="338"/>
      <c r="J86" s="338"/>
      <c r="K86" s="415"/>
      <c r="L86" s="336"/>
    </row>
    <row r="87" spans="2:12" ht="15.75" hidden="1" outlineLevel="1" x14ac:dyDescent="0.45">
      <c r="B87" s="331" t="s">
        <v>574</v>
      </c>
      <c r="C87" s="414"/>
      <c r="D87" s="261"/>
      <c r="E87" s="261"/>
      <c r="F87" s="261"/>
      <c r="G87" s="333">
        <f t="shared" si="19"/>
        <v>0</v>
      </c>
      <c r="H87" s="337"/>
      <c r="I87" s="338"/>
      <c r="J87" s="338"/>
      <c r="K87" s="415"/>
      <c r="L87" s="336"/>
    </row>
    <row r="88" spans="2:12" ht="15.75" hidden="1" outlineLevel="1" x14ac:dyDescent="0.45">
      <c r="C88" s="339" t="s">
        <v>575</v>
      </c>
      <c r="D88" s="340">
        <f>SUM(D80:D87)</f>
        <v>0</v>
      </c>
      <c r="E88" s="340">
        <f t="shared" ref="E88:G88" si="20">SUM(E80:E87)</f>
        <v>0</v>
      </c>
      <c r="F88" s="340">
        <f t="shared" si="20"/>
        <v>0</v>
      </c>
      <c r="G88" s="340">
        <f t="shared" si="20"/>
        <v>0</v>
      </c>
      <c r="H88" s="341">
        <f>(H80*G80)+(H81*G81)+(H82*G82)+(H83*G83)+(H84*G84)+(H85*G85)+(H86*G86)+(H87*G87)</f>
        <v>0</v>
      </c>
      <c r="I88" s="341">
        <f>SUM(I80:I87)</f>
        <v>0</v>
      </c>
      <c r="J88" s="341"/>
      <c r="K88" s="415"/>
      <c r="L88" s="342"/>
    </row>
    <row r="89" spans="2:12" ht="15.75" hidden="1" outlineLevel="1" x14ac:dyDescent="0.45">
      <c r="B89" s="347"/>
      <c r="C89" s="344"/>
      <c r="D89" s="289"/>
      <c r="E89" s="289"/>
      <c r="F89" s="289"/>
      <c r="G89" s="289"/>
      <c r="H89" s="289"/>
      <c r="I89" s="289"/>
      <c r="J89" s="289"/>
      <c r="K89" s="344"/>
      <c r="L89" s="348"/>
    </row>
    <row r="90" spans="2:12" ht="15.75" hidden="1" outlineLevel="1" x14ac:dyDescent="0.45">
      <c r="B90" s="339" t="s">
        <v>576</v>
      </c>
      <c r="C90" s="739"/>
      <c r="D90" s="739"/>
      <c r="E90" s="739"/>
      <c r="F90" s="739"/>
      <c r="G90" s="739"/>
      <c r="H90" s="739"/>
      <c r="I90" s="737"/>
      <c r="J90" s="737"/>
      <c r="K90" s="739"/>
      <c r="L90" s="329"/>
    </row>
    <row r="91" spans="2:12" ht="15.75" hidden="1" outlineLevel="1" x14ac:dyDescent="0.45">
      <c r="B91" s="328" t="s">
        <v>438</v>
      </c>
      <c r="C91" s="732"/>
      <c r="D91" s="732"/>
      <c r="E91" s="732"/>
      <c r="F91" s="732"/>
      <c r="G91" s="732"/>
      <c r="H91" s="732"/>
      <c r="I91" s="733"/>
      <c r="J91" s="733"/>
      <c r="K91" s="732"/>
      <c r="L91" s="330"/>
    </row>
    <row r="92" spans="2:12" ht="15.75" hidden="1" outlineLevel="1" x14ac:dyDescent="0.45">
      <c r="B92" s="331" t="s">
        <v>577</v>
      </c>
      <c r="C92" s="412"/>
      <c r="D92" s="332"/>
      <c r="E92" s="332"/>
      <c r="F92" s="332"/>
      <c r="G92" s="333">
        <f>D92</f>
        <v>0</v>
      </c>
      <c r="H92" s="334"/>
      <c r="I92" s="335"/>
      <c r="J92" s="335"/>
      <c r="K92" s="413"/>
      <c r="L92" s="336"/>
    </row>
    <row r="93" spans="2:12" ht="15.75" hidden="1" outlineLevel="1" x14ac:dyDescent="0.45">
      <c r="B93" s="331" t="s">
        <v>578</v>
      </c>
      <c r="C93" s="412"/>
      <c r="D93" s="332"/>
      <c r="E93" s="332"/>
      <c r="F93" s="332"/>
      <c r="G93" s="333">
        <f t="shared" ref="G93:G99" si="21">D93</f>
        <v>0</v>
      </c>
      <c r="H93" s="334"/>
      <c r="I93" s="335"/>
      <c r="J93" s="335"/>
      <c r="K93" s="413"/>
      <c r="L93" s="336"/>
    </row>
    <row r="94" spans="2:12" ht="15.75" hidden="1" outlineLevel="1" x14ac:dyDescent="0.45">
      <c r="B94" s="331" t="s">
        <v>579</v>
      </c>
      <c r="C94" s="412"/>
      <c r="D94" s="332"/>
      <c r="E94" s="332"/>
      <c r="F94" s="332"/>
      <c r="G94" s="333">
        <f t="shared" si="21"/>
        <v>0</v>
      </c>
      <c r="H94" s="334"/>
      <c r="I94" s="335"/>
      <c r="J94" s="335"/>
      <c r="K94" s="413"/>
      <c r="L94" s="336"/>
    </row>
    <row r="95" spans="2:12" ht="15.75" hidden="1" outlineLevel="1" x14ac:dyDescent="0.45">
      <c r="B95" s="331" t="s">
        <v>580</v>
      </c>
      <c r="C95" s="412"/>
      <c r="D95" s="332"/>
      <c r="E95" s="332"/>
      <c r="F95" s="332"/>
      <c r="G95" s="333">
        <f t="shared" si="21"/>
        <v>0</v>
      </c>
      <c r="H95" s="334"/>
      <c r="I95" s="335"/>
      <c r="J95" s="335"/>
      <c r="K95" s="413"/>
      <c r="L95" s="336"/>
    </row>
    <row r="96" spans="2:12" ht="15.75" hidden="1" outlineLevel="1" x14ac:dyDescent="0.45">
      <c r="B96" s="331" t="s">
        <v>581</v>
      </c>
      <c r="C96" s="412"/>
      <c r="D96" s="332"/>
      <c r="E96" s="332"/>
      <c r="F96" s="332"/>
      <c r="G96" s="333">
        <f t="shared" si="21"/>
        <v>0</v>
      </c>
      <c r="H96" s="334"/>
      <c r="I96" s="335"/>
      <c r="J96" s="335"/>
      <c r="K96" s="413"/>
      <c r="L96" s="336"/>
    </row>
    <row r="97" spans="2:12" ht="15.75" hidden="1" outlineLevel="1" x14ac:dyDescent="0.45">
      <c r="B97" s="331" t="s">
        <v>582</v>
      </c>
      <c r="C97" s="412"/>
      <c r="D97" s="332"/>
      <c r="E97" s="332"/>
      <c r="F97" s="332"/>
      <c r="G97" s="333">
        <f t="shared" si="21"/>
        <v>0</v>
      </c>
      <c r="H97" s="334"/>
      <c r="I97" s="335"/>
      <c r="J97" s="335"/>
      <c r="K97" s="413"/>
      <c r="L97" s="336"/>
    </row>
    <row r="98" spans="2:12" ht="15.75" hidden="1" outlineLevel="1" x14ac:dyDescent="0.45">
      <c r="B98" s="331" t="s">
        <v>583</v>
      </c>
      <c r="C98" s="414"/>
      <c r="D98" s="261"/>
      <c r="E98" s="261"/>
      <c r="F98" s="261"/>
      <c r="G98" s="333">
        <f t="shared" si="21"/>
        <v>0</v>
      </c>
      <c r="H98" s="337"/>
      <c r="I98" s="338"/>
      <c r="J98" s="338"/>
      <c r="K98" s="415"/>
      <c r="L98" s="336"/>
    </row>
    <row r="99" spans="2:12" ht="15.75" hidden="1" outlineLevel="1" x14ac:dyDescent="0.45">
      <c r="B99" s="331" t="s">
        <v>584</v>
      </c>
      <c r="C99" s="414"/>
      <c r="D99" s="261"/>
      <c r="E99" s="261"/>
      <c r="F99" s="261"/>
      <c r="G99" s="333">
        <f t="shared" si="21"/>
        <v>0</v>
      </c>
      <c r="H99" s="337"/>
      <c r="I99" s="338"/>
      <c r="J99" s="338"/>
      <c r="K99" s="415"/>
      <c r="L99" s="336"/>
    </row>
    <row r="100" spans="2:12" ht="15.75" hidden="1" outlineLevel="1" x14ac:dyDescent="0.45">
      <c r="C100" s="339" t="s">
        <v>585</v>
      </c>
      <c r="D100" s="340">
        <f>SUM(D92:D99)</f>
        <v>0</v>
      </c>
      <c r="E100" s="340">
        <f t="shared" ref="E100:G100" si="22">SUM(E92:E99)</f>
        <v>0</v>
      </c>
      <c r="F100" s="340">
        <f t="shared" si="22"/>
        <v>0</v>
      </c>
      <c r="G100" s="343">
        <f t="shared" si="22"/>
        <v>0</v>
      </c>
      <c r="H100" s="341">
        <f>(H92*G92)+(H93*G93)+(H94*G94)+(H95*G95)+(H96*G96)+(H97*G97)+(H98*G98)+(H99*G99)</f>
        <v>0</v>
      </c>
      <c r="I100" s="341">
        <f>SUM(I92:I99)</f>
        <v>0</v>
      </c>
      <c r="J100" s="341"/>
      <c r="K100" s="415"/>
      <c r="L100" s="342"/>
    </row>
    <row r="101" spans="2:12" ht="15.75" hidden="1" outlineLevel="1" x14ac:dyDescent="0.45">
      <c r="B101" s="328" t="s">
        <v>586</v>
      </c>
      <c r="C101" s="732"/>
      <c r="D101" s="732"/>
      <c r="E101" s="732"/>
      <c r="F101" s="732"/>
      <c r="G101" s="732"/>
      <c r="H101" s="732"/>
      <c r="I101" s="733"/>
      <c r="J101" s="733"/>
      <c r="K101" s="732"/>
      <c r="L101" s="330"/>
    </row>
    <row r="102" spans="2:12" ht="15.75" hidden="1" outlineLevel="1" x14ac:dyDescent="0.45">
      <c r="B102" s="331" t="s">
        <v>587</v>
      </c>
      <c r="C102" s="412"/>
      <c r="D102" s="332"/>
      <c r="E102" s="332"/>
      <c r="F102" s="332"/>
      <c r="G102" s="333">
        <f>D102</f>
        <v>0</v>
      </c>
      <c r="H102" s="334"/>
      <c r="I102" s="335"/>
      <c r="J102" s="335"/>
      <c r="K102" s="413"/>
      <c r="L102" s="336"/>
    </row>
    <row r="103" spans="2:12" ht="15.75" hidden="1" outlineLevel="1" x14ac:dyDescent="0.45">
      <c r="B103" s="331" t="s">
        <v>588</v>
      </c>
      <c r="C103" s="412"/>
      <c r="D103" s="332"/>
      <c r="E103" s="332"/>
      <c r="F103" s="332"/>
      <c r="G103" s="333">
        <f t="shared" ref="G103:G109" si="23">D103</f>
        <v>0</v>
      </c>
      <c r="H103" s="334"/>
      <c r="I103" s="335"/>
      <c r="J103" s="335"/>
      <c r="K103" s="413"/>
      <c r="L103" s="336"/>
    </row>
    <row r="104" spans="2:12" ht="15.75" hidden="1" outlineLevel="1" x14ac:dyDescent="0.45">
      <c r="B104" s="331" t="s">
        <v>589</v>
      </c>
      <c r="C104" s="412"/>
      <c r="D104" s="332"/>
      <c r="E104" s="332"/>
      <c r="F104" s="332"/>
      <c r="G104" s="333">
        <f t="shared" si="23"/>
        <v>0</v>
      </c>
      <c r="H104" s="334"/>
      <c r="I104" s="335"/>
      <c r="J104" s="335"/>
      <c r="K104" s="413"/>
      <c r="L104" s="336"/>
    </row>
    <row r="105" spans="2:12" ht="15.75" hidden="1" outlineLevel="1" x14ac:dyDescent="0.45">
      <c r="B105" s="331" t="s">
        <v>590</v>
      </c>
      <c r="C105" s="412"/>
      <c r="D105" s="332"/>
      <c r="E105" s="332"/>
      <c r="F105" s="332"/>
      <c r="G105" s="333">
        <f t="shared" si="23"/>
        <v>0</v>
      </c>
      <c r="H105" s="334"/>
      <c r="I105" s="335"/>
      <c r="J105" s="335"/>
      <c r="K105" s="413"/>
      <c r="L105" s="336"/>
    </row>
    <row r="106" spans="2:12" ht="15.75" hidden="1" outlineLevel="1" x14ac:dyDescent="0.45">
      <c r="B106" s="331" t="s">
        <v>591</v>
      </c>
      <c r="C106" s="412"/>
      <c r="D106" s="332"/>
      <c r="E106" s="332"/>
      <c r="F106" s="332"/>
      <c r="G106" s="333">
        <f t="shared" si="23"/>
        <v>0</v>
      </c>
      <c r="H106" s="334"/>
      <c r="I106" s="335"/>
      <c r="J106" s="335"/>
      <c r="K106" s="413"/>
      <c r="L106" s="336"/>
    </row>
    <row r="107" spans="2:12" ht="15.75" hidden="1" outlineLevel="1" x14ac:dyDescent="0.45">
      <c r="B107" s="331" t="s">
        <v>592</v>
      </c>
      <c r="C107" s="412"/>
      <c r="D107" s="332"/>
      <c r="E107" s="332"/>
      <c r="F107" s="332"/>
      <c r="G107" s="333">
        <f t="shared" si="23"/>
        <v>0</v>
      </c>
      <c r="H107" s="334"/>
      <c r="I107" s="335"/>
      <c r="J107" s="335"/>
      <c r="K107" s="413"/>
      <c r="L107" s="336"/>
    </row>
    <row r="108" spans="2:12" ht="15.75" hidden="1" outlineLevel="1" x14ac:dyDescent="0.45">
      <c r="B108" s="331" t="s">
        <v>593</v>
      </c>
      <c r="C108" s="414"/>
      <c r="D108" s="261"/>
      <c r="E108" s="261"/>
      <c r="F108" s="261"/>
      <c r="G108" s="333">
        <f t="shared" si="23"/>
        <v>0</v>
      </c>
      <c r="H108" s="337"/>
      <c r="I108" s="338"/>
      <c r="J108" s="338"/>
      <c r="K108" s="415"/>
      <c r="L108" s="336"/>
    </row>
    <row r="109" spans="2:12" ht="15.75" hidden="1" outlineLevel="1" x14ac:dyDescent="0.45">
      <c r="B109" s="331" t="s">
        <v>594</v>
      </c>
      <c r="C109" s="414"/>
      <c r="D109" s="261"/>
      <c r="E109" s="261"/>
      <c r="F109" s="261"/>
      <c r="G109" s="333">
        <f t="shared" si="23"/>
        <v>0</v>
      </c>
      <c r="H109" s="337"/>
      <c r="I109" s="338"/>
      <c r="J109" s="338"/>
      <c r="K109" s="415"/>
      <c r="L109" s="336"/>
    </row>
    <row r="110" spans="2:12" ht="15.75" hidden="1" outlineLevel="1" x14ac:dyDescent="0.45">
      <c r="C110" s="339" t="s">
        <v>595</v>
      </c>
      <c r="D110" s="343">
        <f>SUM(D102:D109)</f>
        <v>0</v>
      </c>
      <c r="E110" s="343">
        <f t="shared" ref="E110:G110" si="24">SUM(E102:E109)</f>
        <v>0</v>
      </c>
      <c r="F110" s="343">
        <f t="shared" si="24"/>
        <v>0</v>
      </c>
      <c r="G110" s="343">
        <f t="shared" si="24"/>
        <v>0</v>
      </c>
      <c r="H110" s="341">
        <f>(H102*G102)+(H103*G103)+(H104*G104)+(H105*G105)+(H106*G106)+(H107*G107)+(H108*G108)+(H109*G109)</f>
        <v>0</v>
      </c>
      <c r="I110" s="341">
        <f>SUM(I102:I109)</f>
        <v>0</v>
      </c>
      <c r="J110" s="341"/>
      <c r="K110" s="415"/>
      <c r="L110" s="342"/>
    </row>
    <row r="111" spans="2:12" ht="15.75" hidden="1" outlineLevel="1" x14ac:dyDescent="0.45">
      <c r="B111" s="339" t="s">
        <v>442</v>
      </c>
      <c r="C111" s="732"/>
      <c r="D111" s="732"/>
      <c r="E111" s="732"/>
      <c r="F111" s="732"/>
      <c r="G111" s="732"/>
      <c r="H111" s="732"/>
      <c r="I111" s="733"/>
      <c r="J111" s="733"/>
      <c r="K111" s="732"/>
      <c r="L111" s="330"/>
    </row>
    <row r="112" spans="2:12" ht="15.75" hidden="1" outlineLevel="1" x14ac:dyDescent="0.45">
      <c r="B112" s="331" t="s">
        <v>596</v>
      </c>
      <c r="C112" s="412"/>
      <c r="D112" s="332"/>
      <c r="E112" s="332"/>
      <c r="F112" s="332"/>
      <c r="G112" s="333">
        <f>D112</f>
        <v>0</v>
      </c>
      <c r="H112" s="334"/>
      <c r="I112" s="335"/>
      <c r="J112" s="335"/>
      <c r="K112" s="413"/>
      <c r="L112" s="336"/>
    </row>
    <row r="113" spans="2:12" ht="15.75" hidden="1" outlineLevel="1" x14ac:dyDescent="0.45">
      <c r="B113" s="331" t="s">
        <v>597</v>
      </c>
      <c r="C113" s="412"/>
      <c r="D113" s="332"/>
      <c r="E113" s="332"/>
      <c r="F113" s="332"/>
      <c r="G113" s="333">
        <f t="shared" ref="G113:G119" si="25">D113</f>
        <v>0</v>
      </c>
      <c r="H113" s="334"/>
      <c r="I113" s="335"/>
      <c r="J113" s="335"/>
      <c r="K113" s="413"/>
      <c r="L113" s="336"/>
    </row>
    <row r="114" spans="2:12" ht="15.75" hidden="1" outlineLevel="1" x14ac:dyDescent="0.45">
      <c r="B114" s="331" t="s">
        <v>598</v>
      </c>
      <c r="C114" s="412"/>
      <c r="D114" s="332"/>
      <c r="E114" s="332"/>
      <c r="F114" s="332"/>
      <c r="G114" s="333">
        <f t="shared" si="25"/>
        <v>0</v>
      </c>
      <c r="H114" s="334"/>
      <c r="I114" s="335"/>
      <c r="J114" s="335"/>
      <c r="K114" s="413"/>
      <c r="L114" s="336"/>
    </row>
    <row r="115" spans="2:12" ht="15.75" hidden="1" outlineLevel="1" x14ac:dyDescent="0.45">
      <c r="B115" s="331" t="s">
        <v>599</v>
      </c>
      <c r="C115" s="412"/>
      <c r="D115" s="332"/>
      <c r="E115" s="332"/>
      <c r="F115" s="332"/>
      <c r="G115" s="333">
        <f t="shared" si="25"/>
        <v>0</v>
      </c>
      <c r="H115" s="334"/>
      <c r="I115" s="335"/>
      <c r="J115" s="335"/>
      <c r="K115" s="413"/>
      <c r="L115" s="336"/>
    </row>
    <row r="116" spans="2:12" ht="15.75" hidden="1" outlineLevel="1" x14ac:dyDescent="0.45">
      <c r="B116" s="331" t="s">
        <v>600</v>
      </c>
      <c r="C116" s="412"/>
      <c r="D116" s="332"/>
      <c r="E116" s="332"/>
      <c r="F116" s="332"/>
      <c r="G116" s="333">
        <f t="shared" si="25"/>
        <v>0</v>
      </c>
      <c r="H116" s="334"/>
      <c r="I116" s="335"/>
      <c r="J116" s="335"/>
      <c r="K116" s="413"/>
      <c r="L116" s="336"/>
    </row>
    <row r="117" spans="2:12" ht="15.75" hidden="1" outlineLevel="1" x14ac:dyDescent="0.45">
      <c r="B117" s="331" t="s">
        <v>601</v>
      </c>
      <c r="C117" s="412"/>
      <c r="D117" s="332"/>
      <c r="E117" s="332"/>
      <c r="F117" s="332"/>
      <c r="G117" s="333">
        <f t="shared" si="25"/>
        <v>0</v>
      </c>
      <c r="H117" s="334"/>
      <c r="I117" s="335"/>
      <c r="J117" s="335"/>
      <c r="K117" s="413"/>
      <c r="L117" s="336"/>
    </row>
    <row r="118" spans="2:12" ht="15.75" hidden="1" outlineLevel="1" x14ac:dyDescent="0.45">
      <c r="B118" s="331" t="s">
        <v>602</v>
      </c>
      <c r="C118" s="414"/>
      <c r="D118" s="261"/>
      <c r="E118" s="261"/>
      <c r="F118" s="261"/>
      <c r="G118" s="333">
        <f t="shared" si="25"/>
        <v>0</v>
      </c>
      <c r="H118" s="337"/>
      <c r="I118" s="338"/>
      <c r="J118" s="338"/>
      <c r="K118" s="415"/>
      <c r="L118" s="336"/>
    </row>
    <row r="119" spans="2:12" ht="15.75" hidden="1" outlineLevel="1" x14ac:dyDescent="0.45">
      <c r="B119" s="331" t="s">
        <v>603</v>
      </c>
      <c r="C119" s="414"/>
      <c r="D119" s="261"/>
      <c r="E119" s="261"/>
      <c r="F119" s="261"/>
      <c r="G119" s="333">
        <f t="shared" si="25"/>
        <v>0</v>
      </c>
      <c r="H119" s="337"/>
      <c r="I119" s="338"/>
      <c r="J119" s="338"/>
      <c r="K119" s="415"/>
      <c r="L119" s="336"/>
    </row>
    <row r="120" spans="2:12" ht="15.75" hidden="1" outlineLevel="1" x14ac:dyDescent="0.45">
      <c r="C120" s="339" t="s">
        <v>604</v>
      </c>
      <c r="D120" s="343">
        <f>SUM(D112:D119)</f>
        <v>0</v>
      </c>
      <c r="E120" s="343">
        <f t="shared" ref="E120:G120" si="26">SUM(E112:E119)</f>
        <v>0</v>
      </c>
      <c r="F120" s="343">
        <f t="shared" si="26"/>
        <v>0</v>
      </c>
      <c r="G120" s="343">
        <f t="shared" si="26"/>
        <v>0</v>
      </c>
      <c r="H120" s="341">
        <f>(H112*G112)+(H113*G113)+(H114*G114)+(H115*G115)+(H116*G116)+(H117*G117)+(H118*G118)+(H119*G119)</f>
        <v>0</v>
      </c>
      <c r="I120" s="341">
        <f>SUM(I112:I119)</f>
        <v>0</v>
      </c>
      <c r="J120" s="341"/>
      <c r="K120" s="415"/>
      <c r="L120" s="342"/>
    </row>
    <row r="121" spans="2:12" ht="15.75" hidden="1" outlineLevel="1" x14ac:dyDescent="0.45">
      <c r="B121" s="339" t="s">
        <v>444</v>
      </c>
      <c r="C121" s="732"/>
      <c r="D121" s="732"/>
      <c r="E121" s="732"/>
      <c r="F121" s="732"/>
      <c r="G121" s="732"/>
      <c r="H121" s="732"/>
      <c r="I121" s="733"/>
      <c r="J121" s="733"/>
      <c r="K121" s="732"/>
      <c r="L121" s="330"/>
    </row>
    <row r="122" spans="2:12" ht="15.75" hidden="1" outlineLevel="1" x14ac:dyDescent="0.45">
      <c r="B122" s="331" t="s">
        <v>605</v>
      </c>
      <c r="C122" s="412"/>
      <c r="D122" s="332"/>
      <c r="E122" s="332"/>
      <c r="F122" s="332"/>
      <c r="G122" s="333">
        <f>D122</f>
        <v>0</v>
      </c>
      <c r="H122" s="334"/>
      <c r="I122" s="335"/>
      <c r="J122" s="335"/>
      <c r="K122" s="413"/>
      <c r="L122" s="336"/>
    </row>
    <row r="123" spans="2:12" ht="15.75" hidden="1" outlineLevel="1" x14ac:dyDescent="0.45">
      <c r="B123" s="331" t="s">
        <v>606</v>
      </c>
      <c r="C123" s="412"/>
      <c r="D123" s="332"/>
      <c r="E123" s="332"/>
      <c r="F123" s="332"/>
      <c r="G123" s="333">
        <f t="shared" ref="G123:G129" si="27">D123</f>
        <v>0</v>
      </c>
      <c r="H123" s="334"/>
      <c r="I123" s="335"/>
      <c r="J123" s="335"/>
      <c r="K123" s="413"/>
      <c r="L123" s="336"/>
    </row>
    <row r="124" spans="2:12" ht="15.75" hidden="1" outlineLevel="1" x14ac:dyDescent="0.45">
      <c r="B124" s="331" t="s">
        <v>607</v>
      </c>
      <c r="C124" s="412"/>
      <c r="D124" s="332"/>
      <c r="E124" s="332"/>
      <c r="F124" s="332"/>
      <c r="G124" s="333">
        <f t="shared" si="27"/>
        <v>0</v>
      </c>
      <c r="H124" s="334"/>
      <c r="I124" s="335"/>
      <c r="J124" s="335"/>
      <c r="K124" s="413"/>
      <c r="L124" s="336"/>
    </row>
    <row r="125" spans="2:12" ht="15.75" hidden="1" outlineLevel="1" x14ac:dyDescent="0.45">
      <c r="B125" s="331" t="s">
        <v>608</v>
      </c>
      <c r="C125" s="412"/>
      <c r="D125" s="332"/>
      <c r="E125" s="332"/>
      <c r="F125" s="332"/>
      <c r="G125" s="333">
        <f t="shared" si="27"/>
        <v>0</v>
      </c>
      <c r="H125" s="334"/>
      <c r="I125" s="335"/>
      <c r="J125" s="335"/>
      <c r="K125" s="413"/>
      <c r="L125" s="336"/>
    </row>
    <row r="126" spans="2:12" ht="15.75" hidden="1" outlineLevel="1" x14ac:dyDescent="0.45">
      <c r="B126" s="331" t="s">
        <v>609</v>
      </c>
      <c r="C126" s="412"/>
      <c r="D126" s="332"/>
      <c r="E126" s="332"/>
      <c r="F126" s="332"/>
      <c r="G126" s="333">
        <f t="shared" si="27"/>
        <v>0</v>
      </c>
      <c r="H126" s="334"/>
      <c r="I126" s="335"/>
      <c r="J126" s="335"/>
      <c r="K126" s="413"/>
      <c r="L126" s="336"/>
    </row>
    <row r="127" spans="2:12" ht="15.75" hidden="1" outlineLevel="1" x14ac:dyDescent="0.45">
      <c r="B127" s="331" t="s">
        <v>610</v>
      </c>
      <c r="C127" s="412"/>
      <c r="D127" s="332"/>
      <c r="E127" s="332"/>
      <c r="F127" s="332"/>
      <c r="G127" s="333">
        <f t="shared" si="27"/>
        <v>0</v>
      </c>
      <c r="H127" s="334"/>
      <c r="I127" s="335"/>
      <c r="J127" s="335"/>
      <c r="K127" s="413"/>
      <c r="L127" s="336"/>
    </row>
    <row r="128" spans="2:12" ht="15.75" hidden="1" outlineLevel="1" x14ac:dyDescent="0.45">
      <c r="B128" s="331" t="s">
        <v>611</v>
      </c>
      <c r="C128" s="414"/>
      <c r="D128" s="261"/>
      <c r="E128" s="261"/>
      <c r="F128" s="261"/>
      <c r="G128" s="333">
        <f t="shared" si="27"/>
        <v>0</v>
      </c>
      <c r="H128" s="337"/>
      <c r="I128" s="338"/>
      <c r="J128" s="338"/>
      <c r="K128" s="415"/>
      <c r="L128" s="336"/>
    </row>
    <row r="129" spans="2:12" ht="15.75" hidden="1" outlineLevel="1" x14ac:dyDescent="0.45">
      <c r="B129" s="331" t="s">
        <v>612</v>
      </c>
      <c r="C129" s="414"/>
      <c r="D129" s="261"/>
      <c r="E129" s="261"/>
      <c r="F129" s="261"/>
      <c r="G129" s="333">
        <f t="shared" si="27"/>
        <v>0</v>
      </c>
      <c r="H129" s="337"/>
      <c r="I129" s="338"/>
      <c r="J129" s="338"/>
      <c r="K129" s="415"/>
      <c r="L129" s="336"/>
    </row>
    <row r="130" spans="2:12" ht="15.75" hidden="1" outlineLevel="1" x14ac:dyDescent="0.45">
      <c r="C130" s="339" t="s">
        <v>613</v>
      </c>
      <c r="D130" s="340">
        <f>SUM(D122:D129)</f>
        <v>0</v>
      </c>
      <c r="E130" s="340">
        <f t="shared" ref="E130:G130" si="28">SUM(E122:E129)</f>
        <v>0</v>
      </c>
      <c r="F130" s="340">
        <f t="shared" si="28"/>
        <v>0</v>
      </c>
      <c r="G130" s="340">
        <f t="shared" si="28"/>
        <v>0</v>
      </c>
      <c r="H130" s="341">
        <f>(H122*G122)+(H123*G123)+(H124*G124)+(H125*G125)+(H126*G126)+(H127*G127)+(H128*G128)+(H129*G129)</f>
        <v>0</v>
      </c>
      <c r="I130" s="341">
        <f>SUM(I122:I129)</f>
        <v>0</v>
      </c>
      <c r="J130" s="341"/>
      <c r="K130" s="415"/>
      <c r="L130" s="342"/>
    </row>
    <row r="131" spans="2:12" ht="15.75" hidden="1" outlineLevel="1" x14ac:dyDescent="0.45">
      <c r="B131" s="347"/>
      <c r="C131" s="344"/>
      <c r="D131" s="289"/>
      <c r="E131" s="289"/>
      <c r="F131" s="289"/>
      <c r="G131" s="289"/>
      <c r="H131" s="289"/>
      <c r="I131" s="289"/>
      <c r="J131" s="289"/>
      <c r="K131" s="349"/>
      <c r="L131" s="348"/>
    </row>
    <row r="132" spans="2:12" ht="15.75" hidden="1" outlineLevel="1" x14ac:dyDescent="0.45">
      <c r="B132" s="339" t="s">
        <v>614</v>
      </c>
      <c r="C132" s="739"/>
      <c r="D132" s="739"/>
      <c r="E132" s="739"/>
      <c r="F132" s="739"/>
      <c r="G132" s="739"/>
      <c r="H132" s="739"/>
      <c r="I132" s="737"/>
      <c r="J132" s="737"/>
      <c r="K132" s="739"/>
      <c r="L132" s="329"/>
    </row>
    <row r="133" spans="2:12" ht="15.75" hidden="1" outlineLevel="1" x14ac:dyDescent="0.45">
      <c r="B133" s="328" t="s">
        <v>447</v>
      </c>
      <c r="C133" s="732"/>
      <c r="D133" s="732"/>
      <c r="E133" s="732"/>
      <c r="F133" s="732"/>
      <c r="G133" s="732"/>
      <c r="H133" s="732"/>
      <c r="I133" s="733"/>
      <c r="J133" s="733"/>
      <c r="K133" s="732"/>
      <c r="L133" s="330"/>
    </row>
    <row r="134" spans="2:12" ht="15.75" hidden="1" outlineLevel="1" x14ac:dyDescent="0.45">
      <c r="B134" s="331" t="s">
        <v>615</v>
      </c>
      <c r="C134" s="412"/>
      <c r="D134" s="332"/>
      <c r="E134" s="332"/>
      <c r="F134" s="332"/>
      <c r="G134" s="333">
        <f>D134</f>
        <v>0</v>
      </c>
      <c r="H134" s="334"/>
      <c r="I134" s="335"/>
      <c r="J134" s="335"/>
      <c r="K134" s="413"/>
      <c r="L134" s="336"/>
    </row>
    <row r="135" spans="2:12" ht="15.75" hidden="1" outlineLevel="1" x14ac:dyDescent="0.45">
      <c r="B135" s="331" t="s">
        <v>616</v>
      </c>
      <c r="C135" s="412"/>
      <c r="D135" s="332"/>
      <c r="E135" s="332"/>
      <c r="F135" s="332"/>
      <c r="G135" s="333">
        <f t="shared" ref="G135:G141" si="29">D135</f>
        <v>0</v>
      </c>
      <c r="H135" s="334"/>
      <c r="I135" s="335"/>
      <c r="J135" s="335"/>
      <c r="K135" s="413"/>
      <c r="L135" s="336"/>
    </row>
    <row r="136" spans="2:12" ht="15.75" hidden="1" outlineLevel="1" x14ac:dyDescent="0.45">
      <c r="B136" s="331" t="s">
        <v>617</v>
      </c>
      <c r="C136" s="412"/>
      <c r="D136" s="332"/>
      <c r="E136" s="332"/>
      <c r="F136" s="332"/>
      <c r="G136" s="333">
        <f t="shared" si="29"/>
        <v>0</v>
      </c>
      <c r="H136" s="334"/>
      <c r="I136" s="335"/>
      <c r="J136" s="335"/>
      <c r="K136" s="413"/>
      <c r="L136" s="336"/>
    </row>
    <row r="137" spans="2:12" ht="15.75" hidden="1" outlineLevel="1" x14ac:dyDescent="0.45">
      <c r="B137" s="331" t="s">
        <v>618</v>
      </c>
      <c r="C137" s="412"/>
      <c r="D137" s="332"/>
      <c r="E137" s="332"/>
      <c r="F137" s="332"/>
      <c r="G137" s="333">
        <f t="shared" si="29"/>
        <v>0</v>
      </c>
      <c r="H137" s="334"/>
      <c r="I137" s="335"/>
      <c r="J137" s="335"/>
      <c r="K137" s="413"/>
      <c r="L137" s="336"/>
    </row>
    <row r="138" spans="2:12" ht="15.75" hidden="1" outlineLevel="1" x14ac:dyDescent="0.45">
      <c r="B138" s="331" t="s">
        <v>619</v>
      </c>
      <c r="C138" s="412"/>
      <c r="D138" s="332"/>
      <c r="E138" s="332"/>
      <c r="F138" s="332"/>
      <c r="G138" s="333">
        <f t="shared" si="29"/>
        <v>0</v>
      </c>
      <c r="H138" s="334"/>
      <c r="I138" s="335"/>
      <c r="J138" s="335"/>
      <c r="K138" s="413"/>
      <c r="L138" s="336"/>
    </row>
    <row r="139" spans="2:12" ht="15.75" hidden="1" outlineLevel="1" x14ac:dyDescent="0.45">
      <c r="B139" s="331" t="s">
        <v>620</v>
      </c>
      <c r="C139" s="412"/>
      <c r="D139" s="332"/>
      <c r="E139" s="332"/>
      <c r="F139" s="332"/>
      <c r="G139" s="333">
        <f t="shared" si="29"/>
        <v>0</v>
      </c>
      <c r="H139" s="334"/>
      <c r="I139" s="335"/>
      <c r="J139" s="335"/>
      <c r="K139" s="413"/>
      <c r="L139" s="336"/>
    </row>
    <row r="140" spans="2:12" ht="15.75" hidden="1" outlineLevel="1" x14ac:dyDescent="0.45">
      <c r="B140" s="331" t="s">
        <v>621</v>
      </c>
      <c r="C140" s="414"/>
      <c r="D140" s="261"/>
      <c r="E140" s="261"/>
      <c r="F140" s="261"/>
      <c r="G140" s="333">
        <f t="shared" si="29"/>
        <v>0</v>
      </c>
      <c r="H140" s="337"/>
      <c r="I140" s="338"/>
      <c r="J140" s="338"/>
      <c r="K140" s="415"/>
      <c r="L140" s="336"/>
    </row>
    <row r="141" spans="2:12" ht="15.75" hidden="1" outlineLevel="1" x14ac:dyDescent="0.45">
      <c r="B141" s="331" t="s">
        <v>622</v>
      </c>
      <c r="C141" s="414"/>
      <c r="D141" s="261"/>
      <c r="E141" s="261"/>
      <c r="F141" s="261"/>
      <c r="G141" s="333">
        <f t="shared" si="29"/>
        <v>0</v>
      </c>
      <c r="H141" s="337"/>
      <c r="I141" s="338"/>
      <c r="J141" s="338"/>
      <c r="K141" s="415"/>
      <c r="L141" s="336"/>
    </row>
    <row r="142" spans="2:12" ht="15.75" hidden="1" outlineLevel="1" x14ac:dyDescent="0.45">
      <c r="C142" s="339" t="s">
        <v>623</v>
      </c>
      <c r="D142" s="340">
        <f>SUM(D134:D141)</f>
        <v>0</v>
      </c>
      <c r="E142" s="340">
        <f t="shared" ref="E142:G142" si="30">SUM(E134:E141)</f>
        <v>0</v>
      </c>
      <c r="F142" s="340">
        <f t="shared" si="30"/>
        <v>0</v>
      </c>
      <c r="G142" s="343">
        <f t="shared" si="30"/>
        <v>0</v>
      </c>
      <c r="H142" s="341">
        <f>(H134*G134)+(H135*G135)+(H136*G136)+(H137*G137)+(H138*G138)+(H139*G139)+(H140*G140)+(H141*G141)</f>
        <v>0</v>
      </c>
      <c r="I142" s="341">
        <f>SUM(I134:I141)</f>
        <v>0</v>
      </c>
      <c r="J142" s="341"/>
      <c r="K142" s="415"/>
      <c r="L142" s="342"/>
    </row>
    <row r="143" spans="2:12" ht="15.75" hidden="1" outlineLevel="1" x14ac:dyDescent="0.45">
      <c r="B143" s="328" t="s">
        <v>624</v>
      </c>
      <c r="C143" s="732"/>
      <c r="D143" s="732"/>
      <c r="E143" s="732"/>
      <c r="F143" s="732"/>
      <c r="G143" s="732"/>
      <c r="H143" s="732"/>
      <c r="I143" s="733"/>
      <c r="J143" s="733"/>
      <c r="K143" s="732"/>
      <c r="L143" s="330"/>
    </row>
    <row r="144" spans="2:12" ht="15.75" hidden="1" outlineLevel="1" x14ac:dyDescent="0.45">
      <c r="B144" s="331" t="s">
        <v>625</v>
      </c>
      <c r="C144" s="412"/>
      <c r="D144" s="332"/>
      <c r="E144" s="332"/>
      <c r="F144" s="332"/>
      <c r="G144" s="333">
        <f>D144</f>
        <v>0</v>
      </c>
      <c r="H144" s="334"/>
      <c r="I144" s="335"/>
      <c r="J144" s="335"/>
      <c r="K144" s="413"/>
      <c r="L144" s="336"/>
    </row>
    <row r="145" spans="2:12" ht="15.75" hidden="1" outlineLevel="1" x14ac:dyDescent="0.45">
      <c r="B145" s="331" t="s">
        <v>626</v>
      </c>
      <c r="C145" s="412"/>
      <c r="D145" s="332"/>
      <c r="E145" s="332"/>
      <c r="F145" s="332"/>
      <c r="G145" s="333">
        <f t="shared" ref="G145:G151" si="31">D145</f>
        <v>0</v>
      </c>
      <c r="H145" s="334"/>
      <c r="I145" s="335"/>
      <c r="J145" s="335"/>
      <c r="K145" s="413"/>
      <c r="L145" s="336"/>
    </row>
    <row r="146" spans="2:12" ht="15.75" hidden="1" outlineLevel="1" x14ac:dyDescent="0.45">
      <c r="B146" s="331" t="s">
        <v>627</v>
      </c>
      <c r="C146" s="412"/>
      <c r="D146" s="332"/>
      <c r="E146" s="332"/>
      <c r="F146" s="332"/>
      <c r="G146" s="333">
        <f t="shared" si="31"/>
        <v>0</v>
      </c>
      <c r="H146" s="334"/>
      <c r="I146" s="335"/>
      <c r="J146" s="335"/>
      <c r="K146" s="413"/>
      <c r="L146" s="336"/>
    </row>
    <row r="147" spans="2:12" ht="15.75" hidden="1" outlineLevel="1" x14ac:dyDescent="0.45">
      <c r="B147" s="331" t="s">
        <v>628</v>
      </c>
      <c r="C147" s="412"/>
      <c r="D147" s="332"/>
      <c r="E147" s="332"/>
      <c r="F147" s="332"/>
      <c r="G147" s="333">
        <f t="shared" si="31"/>
        <v>0</v>
      </c>
      <c r="H147" s="334"/>
      <c r="I147" s="335"/>
      <c r="J147" s="335"/>
      <c r="K147" s="413"/>
      <c r="L147" s="336"/>
    </row>
    <row r="148" spans="2:12" ht="15.75" hidden="1" outlineLevel="1" x14ac:dyDescent="0.45">
      <c r="B148" s="331" t="s">
        <v>629</v>
      </c>
      <c r="C148" s="412"/>
      <c r="D148" s="332"/>
      <c r="E148" s="332"/>
      <c r="F148" s="332"/>
      <c r="G148" s="333">
        <f t="shared" si="31"/>
        <v>0</v>
      </c>
      <c r="H148" s="334"/>
      <c r="I148" s="335"/>
      <c r="J148" s="335"/>
      <c r="K148" s="413"/>
      <c r="L148" s="336"/>
    </row>
    <row r="149" spans="2:12" ht="15.75" hidden="1" outlineLevel="1" x14ac:dyDescent="0.45">
      <c r="B149" s="331" t="s">
        <v>630</v>
      </c>
      <c r="C149" s="412"/>
      <c r="D149" s="332"/>
      <c r="E149" s="332"/>
      <c r="F149" s="332"/>
      <c r="G149" s="333">
        <f t="shared" si="31"/>
        <v>0</v>
      </c>
      <c r="H149" s="334"/>
      <c r="I149" s="335"/>
      <c r="J149" s="335"/>
      <c r="K149" s="413"/>
      <c r="L149" s="336"/>
    </row>
    <row r="150" spans="2:12" ht="15.75" hidden="1" outlineLevel="1" x14ac:dyDescent="0.45">
      <c r="B150" s="331" t="s">
        <v>631</v>
      </c>
      <c r="C150" s="414"/>
      <c r="D150" s="261"/>
      <c r="E150" s="261"/>
      <c r="F150" s="261"/>
      <c r="G150" s="333">
        <f>D150</f>
        <v>0</v>
      </c>
      <c r="H150" s="337"/>
      <c r="I150" s="338"/>
      <c r="J150" s="338"/>
      <c r="K150" s="415"/>
      <c r="L150" s="336"/>
    </row>
    <row r="151" spans="2:12" ht="15.75" hidden="1" outlineLevel="1" x14ac:dyDescent="0.45">
      <c r="B151" s="331" t="s">
        <v>632</v>
      </c>
      <c r="C151" s="414"/>
      <c r="D151" s="261"/>
      <c r="E151" s="261"/>
      <c r="F151" s="261"/>
      <c r="G151" s="333">
        <f t="shared" si="31"/>
        <v>0</v>
      </c>
      <c r="H151" s="337"/>
      <c r="I151" s="338"/>
      <c r="J151" s="338"/>
      <c r="K151" s="415"/>
      <c r="L151" s="336"/>
    </row>
    <row r="152" spans="2:12" ht="15.75" hidden="1" outlineLevel="1" x14ac:dyDescent="0.45">
      <c r="C152" s="339" t="s">
        <v>633</v>
      </c>
      <c r="D152" s="343">
        <f>SUM(D144:D151)</f>
        <v>0</v>
      </c>
      <c r="E152" s="343">
        <f t="shared" ref="E152:G152" si="32">SUM(E144:E151)</f>
        <v>0</v>
      </c>
      <c r="F152" s="343">
        <f t="shared" si="32"/>
        <v>0</v>
      </c>
      <c r="G152" s="343">
        <f t="shared" si="32"/>
        <v>0</v>
      </c>
      <c r="H152" s="341">
        <f>(H144*G144)+(H145*G145)+(H146*G146)+(H147*G147)+(H148*G148)+(H149*G149)+(H150*G150)+(H151*G151)</f>
        <v>0</v>
      </c>
      <c r="I152" s="341">
        <f>SUM(I144:I151)</f>
        <v>0</v>
      </c>
      <c r="J152" s="341"/>
      <c r="K152" s="415"/>
      <c r="L152" s="342"/>
    </row>
    <row r="153" spans="2:12" ht="15.75" hidden="1" outlineLevel="1" x14ac:dyDescent="0.45">
      <c r="B153" s="328" t="s">
        <v>451</v>
      </c>
      <c r="C153" s="732"/>
      <c r="D153" s="732"/>
      <c r="E153" s="732"/>
      <c r="F153" s="732"/>
      <c r="G153" s="732"/>
      <c r="H153" s="732"/>
      <c r="I153" s="733"/>
      <c r="J153" s="733"/>
      <c r="K153" s="732"/>
      <c r="L153" s="330"/>
    </row>
    <row r="154" spans="2:12" ht="15.75" hidden="1" outlineLevel="1" x14ac:dyDescent="0.45">
      <c r="B154" s="331" t="s">
        <v>634</v>
      </c>
      <c r="C154" s="412"/>
      <c r="D154" s="332"/>
      <c r="E154" s="332"/>
      <c r="F154" s="332"/>
      <c r="G154" s="333">
        <f>D154</f>
        <v>0</v>
      </c>
      <c r="H154" s="334"/>
      <c r="I154" s="335"/>
      <c r="J154" s="335"/>
      <c r="K154" s="413"/>
      <c r="L154" s="336"/>
    </row>
    <row r="155" spans="2:12" ht="15.75" hidden="1" outlineLevel="1" x14ac:dyDescent="0.45">
      <c r="B155" s="331" t="s">
        <v>635</v>
      </c>
      <c r="C155" s="412"/>
      <c r="D155" s="332"/>
      <c r="E155" s="332"/>
      <c r="F155" s="332"/>
      <c r="G155" s="333">
        <f t="shared" ref="G155:G161" si="33">D155</f>
        <v>0</v>
      </c>
      <c r="H155" s="334"/>
      <c r="I155" s="335"/>
      <c r="J155" s="335"/>
      <c r="K155" s="413"/>
      <c r="L155" s="336"/>
    </row>
    <row r="156" spans="2:12" ht="15.75" hidden="1" outlineLevel="1" x14ac:dyDescent="0.45">
      <c r="B156" s="331" t="s">
        <v>636</v>
      </c>
      <c r="C156" s="412"/>
      <c r="D156" s="332"/>
      <c r="E156" s="332"/>
      <c r="F156" s="332"/>
      <c r="G156" s="333">
        <f t="shared" si="33"/>
        <v>0</v>
      </c>
      <c r="H156" s="334"/>
      <c r="I156" s="335"/>
      <c r="J156" s="335"/>
      <c r="K156" s="413"/>
      <c r="L156" s="336"/>
    </row>
    <row r="157" spans="2:12" ht="15.75" hidden="1" outlineLevel="1" x14ac:dyDescent="0.45">
      <c r="B157" s="331" t="s">
        <v>637</v>
      </c>
      <c r="C157" s="412"/>
      <c r="D157" s="332"/>
      <c r="E157" s="332"/>
      <c r="F157" s="332"/>
      <c r="G157" s="333">
        <f t="shared" si="33"/>
        <v>0</v>
      </c>
      <c r="H157" s="334"/>
      <c r="I157" s="335"/>
      <c r="J157" s="335"/>
      <c r="K157" s="413"/>
      <c r="L157" s="336"/>
    </row>
    <row r="158" spans="2:12" ht="15.75" hidden="1" outlineLevel="1" x14ac:dyDescent="0.45">
      <c r="B158" s="331" t="s">
        <v>638</v>
      </c>
      <c r="C158" s="412"/>
      <c r="D158" s="332"/>
      <c r="E158" s="332"/>
      <c r="F158" s="332"/>
      <c r="G158" s="333">
        <f t="shared" si="33"/>
        <v>0</v>
      </c>
      <c r="H158" s="334"/>
      <c r="I158" s="335"/>
      <c r="J158" s="335"/>
      <c r="K158" s="413"/>
      <c r="L158" s="336"/>
    </row>
    <row r="159" spans="2:12" ht="15.75" hidden="1" outlineLevel="1" x14ac:dyDescent="0.45">
      <c r="B159" s="331" t="s">
        <v>639</v>
      </c>
      <c r="C159" s="412"/>
      <c r="D159" s="332"/>
      <c r="E159" s="332"/>
      <c r="F159" s="332"/>
      <c r="G159" s="333">
        <f t="shared" si="33"/>
        <v>0</v>
      </c>
      <c r="H159" s="334"/>
      <c r="I159" s="335"/>
      <c r="J159" s="335"/>
      <c r="K159" s="413"/>
      <c r="L159" s="336"/>
    </row>
    <row r="160" spans="2:12" ht="15.75" hidden="1" outlineLevel="1" x14ac:dyDescent="0.45">
      <c r="B160" s="331" t="s">
        <v>640</v>
      </c>
      <c r="C160" s="414"/>
      <c r="D160" s="261"/>
      <c r="E160" s="261"/>
      <c r="F160" s="261"/>
      <c r="G160" s="333">
        <f t="shared" si="33"/>
        <v>0</v>
      </c>
      <c r="H160" s="337"/>
      <c r="I160" s="338"/>
      <c r="J160" s="338"/>
      <c r="K160" s="415"/>
      <c r="L160" s="336"/>
    </row>
    <row r="161" spans="2:12" ht="15.75" hidden="1" outlineLevel="1" x14ac:dyDescent="0.45">
      <c r="B161" s="331" t="s">
        <v>641</v>
      </c>
      <c r="C161" s="414"/>
      <c r="D161" s="261"/>
      <c r="E161" s="261"/>
      <c r="F161" s="261"/>
      <c r="G161" s="333">
        <f t="shared" si="33"/>
        <v>0</v>
      </c>
      <c r="H161" s="337"/>
      <c r="I161" s="338"/>
      <c r="J161" s="338"/>
      <c r="K161" s="415"/>
      <c r="L161" s="336"/>
    </row>
    <row r="162" spans="2:12" ht="15.75" hidden="1" outlineLevel="1" x14ac:dyDescent="0.45">
      <c r="C162" s="339" t="s">
        <v>642</v>
      </c>
      <c r="D162" s="343">
        <f>SUM(D154:D161)</f>
        <v>0</v>
      </c>
      <c r="E162" s="343">
        <f t="shared" ref="E162:G162" si="34">SUM(E154:E161)</f>
        <v>0</v>
      </c>
      <c r="F162" s="343">
        <f t="shared" si="34"/>
        <v>0</v>
      </c>
      <c r="G162" s="343">
        <f t="shared" si="34"/>
        <v>0</v>
      </c>
      <c r="H162" s="341">
        <f>(H154*G154)+(H155*G155)+(H156*G156)+(H157*G157)+(H158*G158)+(H159*G159)+(H160*G160)+(H161*G161)</f>
        <v>0</v>
      </c>
      <c r="I162" s="341">
        <f>SUM(I154:I161)</f>
        <v>0</v>
      </c>
      <c r="J162" s="341"/>
      <c r="K162" s="415"/>
      <c r="L162" s="342"/>
    </row>
    <row r="163" spans="2:12" ht="15.75" hidden="1" outlineLevel="1" x14ac:dyDescent="0.45">
      <c r="B163" s="328" t="s">
        <v>453</v>
      </c>
      <c r="C163" s="732"/>
      <c r="D163" s="732"/>
      <c r="E163" s="732"/>
      <c r="F163" s="732"/>
      <c r="G163" s="732"/>
      <c r="H163" s="732"/>
      <c r="I163" s="733"/>
      <c r="J163" s="733"/>
      <c r="K163" s="732"/>
      <c r="L163" s="330"/>
    </row>
    <row r="164" spans="2:12" ht="15.75" hidden="1" outlineLevel="1" x14ac:dyDescent="0.45">
      <c r="B164" s="331" t="s">
        <v>643</v>
      </c>
      <c r="C164" s="412"/>
      <c r="D164" s="332"/>
      <c r="E164" s="332"/>
      <c r="F164" s="332"/>
      <c r="G164" s="333">
        <f>D164</f>
        <v>0</v>
      </c>
      <c r="H164" s="334"/>
      <c r="I164" s="335"/>
      <c r="J164" s="335"/>
      <c r="K164" s="413"/>
      <c r="L164" s="336"/>
    </row>
    <row r="165" spans="2:12" ht="15.75" hidden="1" outlineLevel="1" x14ac:dyDescent="0.45">
      <c r="B165" s="331" t="s">
        <v>644</v>
      </c>
      <c r="C165" s="412"/>
      <c r="D165" s="332"/>
      <c r="E165" s="332"/>
      <c r="F165" s="332"/>
      <c r="G165" s="333">
        <f t="shared" ref="G165:G171" si="35">D165</f>
        <v>0</v>
      </c>
      <c r="H165" s="334"/>
      <c r="I165" s="335"/>
      <c r="J165" s="335"/>
      <c r="K165" s="413"/>
      <c r="L165" s="336"/>
    </row>
    <row r="166" spans="2:12" ht="15.75" hidden="1" outlineLevel="1" x14ac:dyDescent="0.45">
      <c r="B166" s="331" t="s">
        <v>645</v>
      </c>
      <c r="C166" s="412"/>
      <c r="D166" s="332"/>
      <c r="E166" s="332"/>
      <c r="F166" s="332"/>
      <c r="G166" s="333">
        <f t="shared" si="35"/>
        <v>0</v>
      </c>
      <c r="H166" s="334"/>
      <c r="I166" s="335"/>
      <c r="J166" s="335"/>
      <c r="K166" s="413"/>
      <c r="L166" s="336"/>
    </row>
    <row r="167" spans="2:12" ht="15.75" hidden="1" outlineLevel="1" x14ac:dyDescent="0.45">
      <c r="B167" s="331" t="s">
        <v>646</v>
      </c>
      <c r="C167" s="412"/>
      <c r="D167" s="332"/>
      <c r="E167" s="332"/>
      <c r="F167" s="332"/>
      <c r="G167" s="333">
        <f t="shared" si="35"/>
        <v>0</v>
      </c>
      <c r="H167" s="334"/>
      <c r="I167" s="335"/>
      <c r="J167" s="335"/>
      <c r="K167" s="413"/>
      <c r="L167" s="336"/>
    </row>
    <row r="168" spans="2:12" ht="15.75" hidden="1" outlineLevel="1" x14ac:dyDescent="0.45">
      <c r="B168" s="331" t="s">
        <v>647</v>
      </c>
      <c r="C168" s="412"/>
      <c r="D168" s="332"/>
      <c r="E168" s="332"/>
      <c r="F168" s="332"/>
      <c r="G168" s="333">
        <f t="shared" si="35"/>
        <v>0</v>
      </c>
      <c r="H168" s="334"/>
      <c r="I168" s="335"/>
      <c r="J168" s="335"/>
      <c r="K168" s="413"/>
      <c r="L168" s="336"/>
    </row>
    <row r="169" spans="2:12" ht="15.75" hidden="1" outlineLevel="1" x14ac:dyDescent="0.45">
      <c r="B169" s="331" t="s">
        <v>648</v>
      </c>
      <c r="C169" s="412"/>
      <c r="D169" s="332"/>
      <c r="E169" s="332"/>
      <c r="F169" s="332"/>
      <c r="G169" s="333">
        <f t="shared" si="35"/>
        <v>0</v>
      </c>
      <c r="H169" s="334"/>
      <c r="I169" s="335"/>
      <c r="J169" s="335"/>
      <c r="K169" s="413"/>
      <c r="L169" s="336"/>
    </row>
    <row r="170" spans="2:12" ht="15.75" hidden="1" outlineLevel="1" x14ac:dyDescent="0.45">
      <c r="B170" s="331" t="s">
        <v>649</v>
      </c>
      <c r="C170" s="414"/>
      <c r="D170" s="261"/>
      <c r="E170" s="261"/>
      <c r="F170" s="261"/>
      <c r="G170" s="333">
        <f t="shared" si="35"/>
        <v>0</v>
      </c>
      <c r="H170" s="337"/>
      <c r="I170" s="338"/>
      <c r="J170" s="338"/>
      <c r="K170" s="415"/>
      <c r="L170" s="336"/>
    </row>
    <row r="171" spans="2:12" ht="15.75" hidden="1" outlineLevel="1" x14ac:dyDescent="0.45">
      <c r="B171" s="331" t="s">
        <v>650</v>
      </c>
      <c r="C171" s="414"/>
      <c r="D171" s="261"/>
      <c r="E171" s="261"/>
      <c r="F171" s="261"/>
      <c r="G171" s="333">
        <f t="shared" si="35"/>
        <v>0</v>
      </c>
      <c r="H171" s="337"/>
      <c r="I171" s="338"/>
      <c r="J171" s="338"/>
      <c r="K171" s="415"/>
      <c r="L171" s="336"/>
    </row>
    <row r="172" spans="2:12" ht="15.75" hidden="1" outlineLevel="1" x14ac:dyDescent="0.45">
      <c r="C172" s="339" t="s">
        <v>651</v>
      </c>
      <c r="D172" s="340">
        <f>SUM(D164:D171)</f>
        <v>0</v>
      </c>
      <c r="E172" s="340">
        <f t="shared" ref="E172:G172" si="36">SUM(E164:E171)</f>
        <v>0</v>
      </c>
      <c r="F172" s="340">
        <f t="shared" si="36"/>
        <v>0</v>
      </c>
      <c r="G172" s="340">
        <f t="shared" si="36"/>
        <v>0</v>
      </c>
      <c r="H172" s="341">
        <f>(H164*G164)+(H165*G165)+(H166*G166)+(H167*G167)+(H168*G168)+(H169*G169)+(H170*G170)+(H171*G171)</f>
        <v>0</v>
      </c>
      <c r="I172" s="341">
        <f>SUM(I164:I171)</f>
        <v>0</v>
      </c>
      <c r="J172" s="341"/>
      <c r="K172" s="415"/>
      <c r="L172" s="342"/>
    </row>
    <row r="173" spans="2:12" ht="15.75" hidden="1" outlineLevel="1" x14ac:dyDescent="0.45">
      <c r="B173" s="347"/>
      <c r="C173" s="344"/>
      <c r="D173" s="289"/>
      <c r="E173" s="289"/>
      <c r="F173" s="289"/>
      <c r="G173" s="289"/>
      <c r="H173" s="289"/>
      <c r="I173" s="289"/>
      <c r="J173" s="289"/>
      <c r="K173" s="344"/>
      <c r="L173" s="348"/>
    </row>
    <row r="174" spans="2:12" ht="15.75" collapsed="1" x14ac:dyDescent="0.45">
      <c r="B174" s="347"/>
      <c r="C174" s="344"/>
      <c r="D174" s="289"/>
      <c r="E174" s="289"/>
      <c r="F174" s="289"/>
      <c r="G174" s="289"/>
      <c r="H174" s="289"/>
      <c r="I174" s="289"/>
      <c r="J174" s="289"/>
      <c r="K174" s="344"/>
      <c r="L174" s="348"/>
    </row>
    <row r="175" spans="2:12" ht="47.25" x14ac:dyDescent="0.45">
      <c r="B175" s="339" t="s">
        <v>652</v>
      </c>
      <c r="C175" s="350" t="s">
        <v>670</v>
      </c>
      <c r="D175" s="351">
        <f>SUM('BU PROG USD'!J9:J18,'BU PROG USD'!J20:J24,'BU PROG USD'!J36:J49,'BU PROG USD'!J65:J69)</f>
        <v>262011.66256118705</v>
      </c>
      <c r="E175" s="351"/>
      <c r="F175" s="351"/>
      <c r="G175" s="352">
        <f>D175</f>
        <v>262011.66256118705</v>
      </c>
      <c r="H175" s="353">
        <v>0.4</v>
      </c>
      <c r="I175" s="351">
        <f ca="1">SUM('BU PROG USD'!Q9:Q18,'BU PROG USD'!Q20:Q24,'BU PROG USD'!Q36:Q49,'BU PROG USD'!Q65:Q69)</f>
        <v>27194.793695081207</v>
      </c>
      <c r="J175" s="351" t="s">
        <v>1228</v>
      </c>
      <c r="K175" s="420"/>
      <c r="L175" s="336">
        <f ca="1">I175*H175</f>
        <v>10877.917478032483</v>
      </c>
    </row>
    <row r="176" spans="2:12" ht="31.5" x14ac:dyDescent="0.45">
      <c r="B176" s="339" t="s">
        <v>653</v>
      </c>
      <c r="C176" s="350" t="s">
        <v>958</v>
      </c>
      <c r="D176" s="351">
        <f>SUM('BU PROG USD'!J144:J146,'BU PROG USD'!J152:J154)</f>
        <v>82368.75</v>
      </c>
      <c r="E176" s="351"/>
      <c r="F176" s="351"/>
      <c r="G176" s="352">
        <f t="shared" ref="G176:G179" si="37">D176</f>
        <v>82368.75</v>
      </c>
      <c r="H176" s="353"/>
      <c r="I176" s="351">
        <f ca="1">SUM('BU PROG USD'!Q144:Q146,'BU PROG USD'!Q152:Q154)</f>
        <v>210.79061217906926</v>
      </c>
      <c r="J176" s="351"/>
      <c r="K176" s="420"/>
      <c r="L176" s="342"/>
    </row>
    <row r="177" spans="2:12" ht="31.5" x14ac:dyDescent="0.45">
      <c r="B177" s="339" t="s">
        <v>654</v>
      </c>
      <c r="C177" s="354" t="s">
        <v>671</v>
      </c>
      <c r="D177" s="351">
        <f>SUM('BU PROG USD'!J83,'BU PROG USD'!J123,'BU PROG USD'!J130,'BU PROG USD'!J62:J64)</f>
        <v>70093.460769230776</v>
      </c>
      <c r="E177" s="351"/>
      <c r="F177" s="351"/>
      <c r="G177" s="352">
        <f t="shared" si="37"/>
        <v>70093.460769230776</v>
      </c>
      <c r="H177" s="353"/>
      <c r="I177" s="351">
        <f ca="1">SUM('BU PROG USD'!Q83,'BU PROG USD'!Q123,'BU PROG USD'!Q130,'BU PROG USD'!Q62:Q64)</f>
        <v>3288.887660772516</v>
      </c>
      <c r="J177" s="351"/>
      <c r="K177" s="420"/>
      <c r="L177" s="342"/>
    </row>
    <row r="178" spans="2:12" ht="31.5" x14ac:dyDescent="0.45">
      <c r="B178" s="355" t="s">
        <v>655</v>
      </c>
      <c r="C178" s="350" t="s">
        <v>672</v>
      </c>
      <c r="D178" s="351">
        <f>'BU PROG USD'!J71</f>
        <v>16099.999999999998</v>
      </c>
      <c r="E178" s="351"/>
      <c r="F178" s="351"/>
      <c r="G178" s="352">
        <f t="shared" si="37"/>
        <v>16099.999999999998</v>
      </c>
      <c r="H178" s="353"/>
      <c r="I178" s="351">
        <f>'BU PROG USD'!Q71</f>
        <v>0</v>
      </c>
      <c r="J178" s="351"/>
      <c r="K178" s="420"/>
      <c r="L178" s="342"/>
    </row>
    <row r="179" spans="2:12" ht="15.75" x14ac:dyDescent="0.45">
      <c r="B179" s="355" t="s">
        <v>656</v>
      </c>
      <c r="C179" s="350" t="s">
        <v>673</v>
      </c>
      <c r="D179" s="351">
        <f>'BU PROG USD'!J132</f>
        <v>8167</v>
      </c>
      <c r="E179" s="351"/>
      <c r="F179" s="351"/>
      <c r="G179" s="352">
        <f t="shared" si="37"/>
        <v>8167</v>
      </c>
      <c r="H179" s="353"/>
      <c r="I179" s="351">
        <f>'BU PROG USD'!Q132</f>
        <v>0</v>
      </c>
      <c r="J179" s="351"/>
      <c r="K179" s="420"/>
      <c r="L179" s="342"/>
    </row>
    <row r="180" spans="2:12" ht="15.75" x14ac:dyDescent="0.45">
      <c r="B180" s="347"/>
      <c r="C180" s="356" t="s">
        <v>657</v>
      </c>
      <c r="D180" s="357">
        <f>SUM(D175:D179)</f>
        <v>438740.87333041785</v>
      </c>
      <c r="E180" s="357">
        <f t="shared" ref="E180:F180" si="38">SUM(E175:E178)</f>
        <v>0</v>
      </c>
      <c r="F180" s="357">
        <f t="shared" si="38"/>
        <v>0</v>
      </c>
      <c r="G180" s="357">
        <f>SUM(G175:G179)</f>
        <v>438740.87333041785</v>
      </c>
      <c r="H180" s="341">
        <f>(H175*G175)+(H176*G176)+(H177*G177)+(H178*G178)+(H179*G179)</f>
        <v>104804.66502447483</v>
      </c>
      <c r="I180" s="341">
        <f ca="1">SUM(I175:I179)</f>
        <v>30694.471968032791</v>
      </c>
      <c r="J180" s="341"/>
      <c r="K180" s="350"/>
      <c r="L180" s="700"/>
    </row>
    <row r="181" spans="2:12" ht="15.75" x14ac:dyDescent="0.45">
      <c r="B181" s="347"/>
      <c r="C181" s="344"/>
      <c r="D181" s="289"/>
      <c r="E181" s="289"/>
      <c r="F181" s="289"/>
      <c r="G181" s="289"/>
      <c r="H181" s="289"/>
      <c r="I181" s="289"/>
      <c r="J181" s="289"/>
      <c r="K181" s="344"/>
      <c r="L181" s="358"/>
    </row>
    <row r="182" spans="2:12" ht="15.75" x14ac:dyDescent="0.45">
      <c r="B182" s="347"/>
      <c r="C182" s="344"/>
      <c r="D182" s="289"/>
      <c r="E182" s="289"/>
      <c r="F182" s="289"/>
      <c r="G182" s="289"/>
      <c r="H182" s="289"/>
      <c r="I182" s="289"/>
      <c r="J182" s="289"/>
      <c r="K182" s="344"/>
      <c r="L182" s="358"/>
    </row>
    <row r="183" spans="2:12" ht="15.75" x14ac:dyDescent="0.45">
      <c r="B183" s="347"/>
      <c r="C183" s="344"/>
      <c r="D183" s="289"/>
      <c r="E183" s="289"/>
      <c r="F183" s="289"/>
      <c r="G183" s="289"/>
      <c r="H183" s="289"/>
      <c r="I183" s="289"/>
      <c r="J183" s="289"/>
      <c r="K183" s="344"/>
      <c r="L183" s="358"/>
    </row>
    <row r="184" spans="2:12" ht="15.75" x14ac:dyDescent="0.45">
      <c r="B184" s="347"/>
      <c r="C184" s="344"/>
      <c r="D184" s="289"/>
      <c r="E184" s="289"/>
      <c r="F184" s="289"/>
      <c r="G184" s="289"/>
      <c r="H184" s="289"/>
      <c r="I184" s="289"/>
      <c r="J184" s="289"/>
      <c r="K184" s="344"/>
      <c r="L184" s="358"/>
    </row>
    <row r="185" spans="2:12" ht="15.75" x14ac:dyDescent="0.45">
      <c r="B185" s="347"/>
      <c r="C185" s="344"/>
      <c r="D185" s="289"/>
      <c r="E185" s="289"/>
      <c r="F185" s="289"/>
      <c r="G185" s="289"/>
      <c r="H185" s="289"/>
      <c r="I185" s="289"/>
      <c r="J185" s="289"/>
      <c r="K185" s="344"/>
      <c r="L185" s="358"/>
    </row>
    <row r="186" spans="2:12" ht="15.75" x14ac:dyDescent="0.45">
      <c r="B186" s="347"/>
      <c r="C186" s="344"/>
      <c r="D186" s="289"/>
      <c r="E186" s="289"/>
      <c r="F186" s="289"/>
      <c r="G186" s="289"/>
      <c r="H186" s="289"/>
      <c r="I186" s="289"/>
      <c r="J186" s="289"/>
      <c r="K186" s="344"/>
      <c r="L186" s="358"/>
    </row>
    <row r="187" spans="2:12" ht="16.149999999999999" thickBot="1" x14ac:dyDescent="0.5">
      <c r="B187" s="347"/>
      <c r="C187" s="344"/>
      <c r="D187" s="289"/>
      <c r="E187" s="289"/>
      <c r="F187" s="289"/>
      <c r="G187" s="289"/>
      <c r="H187" s="289"/>
      <c r="I187" s="289"/>
      <c r="J187" s="289"/>
      <c r="K187" s="344"/>
      <c r="L187" s="358"/>
    </row>
    <row r="188" spans="2:12" ht="15.75" x14ac:dyDescent="0.45">
      <c r="B188" s="347"/>
      <c r="C188" s="746" t="s">
        <v>457</v>
      </c>
      <c r="D188" s="747"/>
      <c r="E188" s="359"/>
      <c r="F188" s="359"/>
      <c r="G188" s="429"/>
      <c r="H188" s="358"/>
      <c r="I188" s="360"/>
      <c r="J188" s="360"/>
      <c r="K188" s="358"/>
    </row>
    <row r="189" spans="2:12" ht="47.25" x14ac:dyDescent="0.45">
      <c r="B189" s="347"/>
      <c r="C189" s="361"/>
      <c r="D189" s="362" t="str">
        <f>D5</f>
        <v>Organisation recipiendiaire (budget en USD)</v>
      </c>
      <c r="E189" s="363" t="s">
        <v>458</v>
      </c>
      <c r="F189" s="341" t="s">
        <v>459</v>
      </c>
      <c r="G189" s="430" t="s">
        <v>410</v>
      </c>
      <c r="H189" s="344"/>
      <c r="I189" s="289"/>
      <c r="J189" s="289"/>
      <c r="K189" s="358"/>
    </row>
    <row r="190" spans="2:12" ht="15.75" x14ac:dyDescent="0.45">
      <c r="B190" s="364"/>
      <c r="C190" s="295" t="s">
        <v>461</v>
      </c>
      <c r="D190" s="365">
        <f>SUM(D16,D26,D36,D46,D58,D68,D78,D88,D100,D110,D120,D130,D142,D152,D162,D172,D175,D176,D177,D178,D179)</f>
        <v>1401869.1617919563</v>
      </c>
      <c r="E190" s="366">
        <f>SUM(E16,E26,E36,E46,E58,E68,E78,E88,E100,E110,E120,E130,E142,E152,E162,E172,E175,E176,E177)</f>
        <v>0</v>
      </c>
      <c r="F190" s="367">
        <f>SUM(F16,F26,F36,F46,F58,F68,F78,F88,F100,F110,F120,F130,F142,F152,F162,F172,F175,F176,F177)</f>
        <v>0</v>
      </c>
      <c r="G190" s="365">
        <f>SUM(D190:F190)</f>
        <v>1401869.1617919563</v>
      </c>
      <c r="H190" s="344"/>
      <c r="I190" s="289"/>
      <c r="J190" s="289"/>
      <c r="K190" s="368"/>
    </row>
    <row r="191" spans="2:12" ht="15.75" x14ac:dyDescent="0.45">
      <c r="B191" s="369"/>
      <c r="C191" s="295" t="s">
        <v>462</v>
      </c>
      <c r="D191" s="365">
        <f>D190*0.07</f>
        <v>98130.841325436952</v>
      </c>
      <c r="E191" s="366">
        <f t="shared" ref="E191:F191" si="39">E190*0.07</f>
        <v>0</v>
      </c>
      <c r="F191" s="367">
        <f t="shared" si="39"/>
        <v>0</v>
      </c>
      <c r="G191" s="365">
        <f>G190*0.07</f>
        <v>98130.841325436952</v>
      </c>
      <c r="H191" s="369"/>
      <c r="I191" s="370"/>
      <c r="J191" s="370"/>
      <c r="K191" s="371"/>
    </row>
    <row r="192" spans="2:12" ht="16.149999999999999" thickBot="1" x14ac:dyDescent="0.5">
      <c r="B192" s="369"/>
      <c r="C192" s="372" t="s">
        <v>410</v>
      </c>
      <c r="D192" s="373">
        <f>SUM(D190:D191)</f>
        <v>1500000.0031173932</v>
      </c>
      <c r="E192" s="374">
        <f t="shared" ref="E192:F192" si="40">SUM(E190:E191)</f>
        <v>0</v>
      </c>
      <c r="F192" s="375">
        <f t="shared" si="40"/>
        <v>0</v>
      </c>
      <c r="G192" s="373">
        <f>SUM(G190:G191)</f>
        <v>1500000.0031173932</v>
      </c>
      <c r="H192" s="369"/>
      <c r="I192" s="370"/>
      <c r="J192" s="370"/>
      <c r="K192" s="371"/>
    </row>
    <row r="193" spans="2:12" ht="15.75" x14ac:dyDescent="0.45">
      <c r="B193" s="369"/>
      <c r="I193" s="401"/>
      <c r="J193" s="401"/>
      <c r="K193" s="348"/>
      <c r="L193" s="371"/>
    </row>
    <row r="194" spans="2:12" s="416" customFormat="1" ht="16.149999999999999" thickBot="1" x14ac:dyDescent="0.5">
      <c r="B194" s="344"/>
      <c r="C194" s="376"/>
      <c r="D194" s="306"/>
      <c r="E194" s="306"/>
      <c r="F194" s="306"/>
      <c r="G194" s="306"/>
      <c r="H194" s="306"/>
      <c r="I194" s="377"/>
      <c r="J194" s="377"/>
      <c r="K194" s="358"/>
      <c r="L194" s="368"/>
    </row>
    <row r="195" spans="2:12" ht="15.75" x14ac:dyDescent="0.45">
      <c r="B195" s="371"/>
      <c r="C195" s="748" t="s">
        <v>658</v>
      </c>
      <c r="D195" s="749"/>
      <c r="E195" s="750"/>
      <c r="F195" s="750"/>
      <c r="G195" s="750"/>
      <c r="H195" s="751"/>
      <c r="I195" s="378"/>
      <c r="J195" s="378"/>
      <c r="K195" s="371"/>
      <c r="L195" s="417"/>
    </row>
    <row r="196" spans="2:12" ht="47.25" x14ac:dyDescent="0.45">
      <c r="B196" s="371"/>
      <c r="C196" s="379"/>
      <c r="D196" s="380" t="str">
        <f>D5</f>
        <v>Organisation recipiendiaire (budget en USD)</v>
      </c>
      <c r="E196" s="323" t="s">
        <v>458</v>
      </c>
      <c r="F196" s="323" t="s">
        <v>459</v>
      </c>
      <c r="G196" s="381" t="s">
        <v>410</v>
      </c>
      <c r="H196" s="382" t="s">
        <v>659</v>
      </c>
      <c r="I196" s="378"/>
      <c r="J196" s="378"/>
      <c r="K196" s="371"/>
      <c r="L196" s="417"/>
    </row>
    <row r="197" spans="2:12" ht="15.75" x14ac:dyDescent="0.45">
      <c r="B197" s="371"/>
      <c r="C197" s="383" t="s">
        <v>660</v>
      </c>
      <c r="D197" s="384">
        <f>D192*H197</f>
        <v>525000.00109108759</v>
      </c>
      <c r="E197" s="385">
        <f>SUM(E190:E191)*0.7</f>
        <v>0</v>
      </c>
      <c r="F197" s="385">
        <f>SUM(F190:F191)*0.7</f>
        <v>0</v>
      </c>
      <c r="G197" s="385"/>
      <c r="H197" s="386">
        <v>0.35</v>
      </c>
      <c r="I197" s="360"/>
      <c r="J197" s="360"/>
      <c r="K197" s="371"/>
      <c r="L197" s="417"/>
    </row>
    <row r="198" spans="2:12" ht="15.75" x14ac:dyDescent="0.45">
      <c r="B198" s="741"/>
      <c r="C198" s="387" t="s">
        <v>661</v>
      </c>
      <c r="D198" s="388">
        <f>D192*H198</f>
        <v>525000.00109108759</v>
      </c>
      <c r="E198" s="389">
        <f>SUM(E190:E191)*0.3</f>
        <v>0</v>
      </c>
      <c r="F198" s="389">
        <f>SUM(F190:F191)*0.3</f>
        <v>0</v>
      </c>
      <c r="G198" s="389"/>
      <c r="H198" s="390">
        <v>0.35</v>
      </c>
      <c r="I198" s="360"/>
      <c r="J198" s="360"/>
      <c r="K198" s="417"/>
      <c r="L198" s="417"/>
    </row>
    <row r="199" spans="2:12" ht="15.75" x14ac:dyDescent="0.45">
      <c r="B199" s="741"/>
      <c r="C199" s="387" t="s">
        <v>662</v>
      </c>
      <c r="D199" s="388">
        <f>D192*H199</f>
        <v>450000.00093521795</v>
      </c>
      <c r="E199" s="389"/>
      <c r="F199" s="389"/>
      <c r="G199" s="389"/>
      <c r="H199" s="390">
        <v>0.3</v>
      </c>
      <c r="I199" s="360"/>
      <c r="J199" s="360"/>
      <c r="K199" s="417"/>
      <c r="L199" s="417"/>
    </row>
    <row r="200" spans="2:12" ht="16.149999999999999" thickBot="1" x14ac:dyDescent="0.5">
      <c r="B200" s="741"/>
      <c r="C200" s="372" t="s">
        <v>410</v>
      </c>
      <c r="D200" s="375">
        <f>SUM(D197:D199)</f>
        <v>1500000.0031173932</v>
      </c>
      <c r="E200" s="375">
        <f t="shared" ref="E200:F200" si="41">SUM(E197:E198)</f>
        <v>0</v>
      </c>
      <c r="F200" s="375">
        <f t="shared" si="41"/>
        <v>0</v>
      </c>
      <c r="G200" s="391"/>
      <c r="H200" s="392"/>
      <c r="I200" s="393"/>
      <c r="J200" s="393"/>
      <c r="K200" s="417"/>
      <c r="L200" s="417"/>
    </row>
    <row r="201" spans="2:12" ht="16.149999999999999" thickBot="1" x14ac:dyDescent="0.5">
      <c r="B201" s="741"/>
      <c r="C201" s="394"/>
      <c r="D201" s="395"/>
      <c r="E201" s="395"/>
      <c r="F201" s="395"/>
      <c r="G201" s="395"/>
      <c r="H201" s="395"/>
      <c r="I201" s="396"/>
      <c r="J201" s="396"/>
      <c r="K201" s="417"/>
      <c r="L201" s="417"/>
    </row>
    <row r="202" spans="2:12" ht="15.75" x14ac:dyDescent="0.45">
      <c r="B202" s="741"/>
      <c r="C202" s="397" t="s">
        <v>663</v>
      </c>
      <c r="D202" s="398">
        <f>SUM(H16,H26,H36,H46,H58,H68,H78,H88,H100,H110,H120,H130,H142,H152,H162,H172,H180)*1.07</f>
        <v>637012.28085356753</v>
      </c>
      <c r="E202" s="306"/>
      <c r="F202" s="306"/>
      <c r="G202" s="306"/>
      <c r="H202" s="399" t="s">
        <v>664</v>
      </c>
      <c r="I202" s="400">
        <f ca="1">SUM(I180,I172,I162,I152,I142,I130,I120,I110,I100,I88,I78,I68,I58,I46,I36,I26,I16)</f>
        <v>60013.52728900544</v>
      </c>
      <c r="J202" s="401"/>
      <c r="K202" s="417"/>
      <c r="L202" s="417"/>
    </row>
    <row r="203" spans="2:12" ht="16.149999999999999" thickBot="1" x14ac:dyDescent="0.5">
      <c r="B203" s="741"/>
      <c r="C203" s="402" t="s">
        <v>665</v>
      </c>
      <c r="D203" s="421">
        <f>D202/D192</f>
        <v>0.42467485301979269</v>
      </c>
      <c r="E203" s="422"/>
      <c r="F203" s="422"/>
      <c r="G203" s="422"/>
      <c r="H203" s="423" t="s">
        <v>666</v>
      </c>
      <c r="I203" s="424">
        <f ca="1">I202/D190</f>
        <v>4.2809649377187543E-2</v>
      </c>
      <c r="J203" s="425"/>
      <c r="K203" s="417"/>
      <c r="L203" s="417"/>
    </row>
    <row r="204" spans="2:12" x14ac:dyDescent="0.45">
      <c r="B204" s="741"/>
      <c r="C204" s="742"/>
      <c r="D204" s="743"/>
      <c r="E204" s="403"/>
      <c r="F204" s="403"/>
      <c r="G204" s="403"/>
      <c r="K204" s="417"/>
      <c r="L204" s="417"/>
    </row>
    <row r="205" spans="2:12" ht="15.75" x14ac:dyDescent="0.45">
      <c r="B205" s="741"/>
      <c r="C205" s="402" t="s">
        <v>667</v>
      </c>
      <c r="D205" s="426">
        <f>SUM(D177:F178)*1.07</f>
        <v>92227.003023076933</v>
      </c>
      <c r="E205" s="427"/>
      <c r="F205" s="427"/>
      <c r="G205" s="427"/>
      <c r="K205" s="417"/>
      <c r="L205" s="417"/>
    </row>
    <row r="206" spans="2:12" ht="15.75" x14ac:dyDescent="0.45">
      <c r="B206" s="741"/>
      <c r="C206" s="402" t="s">
        <v>668</v>
      </c>
      <c r="D206" s="421">
        <f>D205/D192</f>
        <v>6.1484668554270032E-2</v>
      </c>
      <c r="E206" s="427"/>
      <c r="F206" s="427"/>
      <c r="G206" s="427"/>
      <c r="K206" s="417"/>
      <c r="L206" s="417"/>
    </row>
    <row r="207" spans="2:12" ht="14.65" thickBot="1" x14ac:dyDescent="0.5">
      <c r="B207" s="741"/>
      <c r="C207" s="744" t="s">
        <v>669</v>
      </c>
      <c r="D207" s="745"/>
      <c r="E207" s="404"/>
      <c r="F207" s="404"/>
      <c r="G207" s="404"/>
      <c r="H207" s="417"/>
      <c r="I207" s="428"/>
      <c r="J207" s="428"/>
      <c r="K207" s="417"/>
      <c r="L207" s="417"/>
    </row>
    <row r="208" spans="2:12" x14ac:dyDescent="0.45">
      <c r="B208" s="741"/>
      <c r="L208" s="416"/>
    </row>
    <row r="209" spans="1:12" x14ac:dyDescent="0.45">
      <c r="B209" s="741"/>
      <c r="K209" s="417"/>
    </row>
    <row r="210" spans="1:12" x14ac:dyDescent="0.45">
      <c r="B210" s="741"/>
      <c r="K210" s="417"/>
    </row>
    <row r="211" spans="1:12" x14ac:dyDescent="0.45">
      <c r="A211" s="417"/>
      <c r="B211" s="741"/>
    </row>
    <row r="212" spans="1:12" s="417" customFormat="1" x14ac:dyDescent="0.45">
      <c r="A212" s="405"/>
      <c r="B212" s="741"/>
      <c r="C212" s="405"/>
      <c r="D212" s="405"/>
      <c r="E212" s="405"/>
      <c r="F212" s="405"/>
      <c r="G212" s="405"/>
      <c r="H212" s="405"/>
      <c r="I212" s="410"/>
      <c r="J212" s="410"/>
      <c r="K212" s="405"/>
      <c r="L212" s="405"/>
    </row>
  </sheetData>
  <mergeCells count="27">
    <mergeCell ref="B198:B212"/>
    <mergeCell ref="C204:D204"/>
    <mergeCell ref="C207:D207"/>
    <mergeCell ref="C133:K133"/>
    <mergeCell ref="C143:K143"/>
    <mergeCell ref="C153:K153"/>
    <mergeCell ref="C163:K163"/>
    <mergeCell ref="C188:D188"/>
    <mergeCell ref="C195:H195"/>
    <mergeCell ref="C132:K132"/>
    <mergeCell ref="C37:K37"/>
    <mergeCell ref="C48:K48"/>
    <mergeCell ref="C49:K49"/>
    <mergeCell ref="C59:K59"/>
    <mergeCell ref="C69:K69"/>
    <mergeCell ref="C79:K79"/>
    <mergeCell ref="C90:K90"/>
    <mergeCell ref="C91:K91"/>
    <mergeCell ref="C101:K101"/>
    <mergeCell ref="C111:K111"/>
    <mergeCell ref="C121:K121"/>
    <mergeCell ref="C27:K27"/>
    <mergeCell ref="B1:E1"/>
    <mergeCell ref="B3:H3"/>
    <mergeCell ref="C6:K6"/>
    <mergeCell ref="C7:K7"/>
    <mergeCell ref="C17:K17"/>
  </mergeCells>
  <conditionalFormatting sqref="D203">
    <cfRule type="cellIs" dxfId="48" priority="2" operator="lessThan">
      <formula>0.15</formula>
    </cfRule>
  </conditionalFormatting>
  <conditionalFormatting sqref="D206">
    <cfRule type="cellIs" dxfId="47" priority="1" operator="lessThan">
      <formula>0.05</formula>
    </cfRule>
  </conditionalFormatting>
  <dataValidations count="6">
    <dataValidation allowBlank="1" showErrorMessage="1" prompt="% Towards Gender Equality and Women's Empowerment Must be Higher than 15%_x000a_" sqref="D205:G205" xr:uid="{00000000-0002-0000-0300-000000000000}"/>
    <dataValidation allowBlank="1" showInputMessage="1" showErrorMessage="1" prompt="Insert *text* description of Activity here" sqref="C8:C10 C18:C25 C28:C32 C38 C50:C57 C60:C66 C70:C77 C80 C92 C102 C112 C122 C134 C144 C154 C164" xr:uid="{00000000-0002-0000-0300-000001000000}"/>
    <dataValidation allowBlank="1" showInputMessage="1" showErrorMessage="1" prompt="Insert *text* description of Output here" sqref="C7 C17 C27 C37 C49 C59 C69 C79 C91 C101 C111 C121 C133 C143 C153 C163" xr:uid="{00000000-0002-0000-0300-000002000000}"/>
    <dataValidation allowBlank="1" showInputMessage="1" showErrorMessage="1" prompt="Insert *text* description of Outcome here" sqref="C6:K6 C48:K48 C90:K90 C132:K132" xr:uid="{00000000-0002-0000-0300-000003000000}"/>
    <dataValidation allowBlank="1" showInputMessage="1" showErrorMessage="1" prompt="M&amp;E Budget Cannot be Less than 5%_x000a_" sqref="D206:G206" xr:uid="{00000000-0002-0000-0300-000004000000}"/>
    <dataValidation allowBlank="1" showInputMessage="1" showErrorMessage="1" prompt="% Towards Gender Equality and Women's Empowerment Must be Higher than 15%_x000a_" sqref="D203:G203" xr:uid="{00000000-0002-0000-0300-000005000000}"/>
  </dataValidations>
  <pageMargins left="0.7" right="0.7" top="0.75" bottom="0.75" header="0.3" footer="0.3"/>
  <ignoredErrors>
    <ignoredError sqref="I8"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N246"/>
  <sheetViews>
    <sheetView showGridLines="0" zoomScale="80" zoomScaleNormal="80" workbookViewId="0">
      <selection activeCell="H7" sqref="H7"/>
    </sheetView>
  </sheetViews>
  <sheetFormatPr defaultColWidth="9.1328125" defaultRowHeight="15.75" outlineLevelRow="1" x14ac:dyDescent="0.5"/>
  <cols>
    <col min="1" max="1" width="4.46484375" style="243" customWidth="1"/>
    <col min="2" max="2" width="3.33203125" style="243" customWidth="1"/>
    <col min="3" max="3" width="51.46484375" style="243" customWidth="1"/>
    <col min="4" max="4" width="27.33203125" style="267" customWidth="1"/>
    <col min="5" max="5" width="35" style="267" hidden="1" customWidth="1"/>
    <col min="6" max="6" width="34" style="267" hidden="1" customWidth="1"/>
    <col min="7" max="7" width="25.6640625" style="243" customWidth="1"/>
    <col min="8" max="8" width="21.46484375" style="243" customWidth="1"/>
    <col min="9" max="9" width="16.86328125" style="243" customWidth="1"/>
    <col min="10" max="10" width="19.46484375" style="243" customWidth="1"/>
    <col min="11" max="11" width="19" style="243" customWidth="1"/>
    <col min="12" max="12" width="26" style="243" customWidth="1"/>
    <col min="13" max="13" width="21.1328125" style="243" customWidth="1"/>
    <col min="14" max="14" width="7" style="276" customWidth="1"/>
    <col min="15" max="15" width="24.33203125" style="243" customWidth="1"/>
    <col min="16" max="16" width="26.46484375" style="243" customWidth="1"/>
    <col min="17" max="17" width="30.1328125" style="243" customWidth="1"/>
    <col min="18" max="18" width="33" style="243" customWidth="1"/>
    <col min="19" max="20" width="22.6640625" style="243" customWidth="1"/>
    <col min="21" max="21" width="23.46484375" style="243" customWidth="1"/>
    <col min="22" max="22" width="32.1328125" style="243" customWidth="1"/>
    <col min="23" max="23" width="9.1328125" style="243"/>
    <col min="24" max="24" width="17.6640625" style="243" customWidth="1"/>
    <col min="25" max="25" width="26.46484375" style="243" customWidth="1"/>
    <col min="26" max="26" width="22.46484375" style="243" customWidth="1"/>
    <col min="27" max="27" width="29.6640625" style="243" customWidth="1"/>
    <col min="28" max="28" width="23.46484375" style="243" customWidth="1"/>
    <col min="29" max="29" width="18.46484375" style="243" customWidth="1"/>
    <col min="30" max="30" width="17.46484375" style="243" customWidth="1"/>
    <col min="31" max="31" width="25.1328125" style="243" customWidth="1"/>
    <col min="32" max="16384" width="9.1328125" style="243"/>
  </cols>
  <sheetData>
    <row r="1" spans="2:14" ht="28.5" customHeight="1" x14ac:dyDescent="1.35">
      <c r="C1" s="758" t="s">
        <v>406</v>
      </c>
      <c r="D1" s="758"/>
      <c r="E1" s="758"/>
      <c r="F1" s="758"/>
      <c r="G1" s="244"/>
      <c r="H1" s="245"/>
      <c r="I1" s="245"/>
      <c r="L1" s="246"/>
      <c r="M1" s="247"/>
      <c r="N1" s="243"/>
    </row>
    <row r="2" spans="2:14" ht="21.75" customHeight="1" x14ac:dyDescent="0.55000000000000004">
      <c r="C2" s="759" t="s">
        <v>407</v>
      </c>
      <c r="D2" s="759"/>
      <c r="E2" s="759"/>
      <c r="F2" s="759"/>
      <c r="L2" s="246"/>
      <c r="M2" s="247"/>
      <c r="N2" s="243"/>
    </row>
    <row r="3" spans="2:14" ht="24" customHeight="1" x14ac:dyDescent="0.5">
      <c r="C3" s="248"/>
      <c r="D3" s="248"/>
      <c r="E3" s="248"/>
      <c r="F3" s="248"/>
      <c r="L3" s="246"/>
      <c r="M3" s="247"/>
      <c r="N3" s="243"/>
    </row>
    <row r="4" spans="2:14" ht="55.5" customHeight="1" x14ac:dyDescent="0.5">
      <c r="C4" s="248"/>
      <c r="D4" s="249" t="str">
        <f>'[10]1) Tableau budgétaire 1'!D5</f>
        <v>Organisation recipiendiaire (budget en USD)</v>
      </c>
      <c r="E4" s="250" t="s">
        <v>408</v>
      </c>
      <c r="F4" s="250" t="s">
        <v>409</v>
      </c>
      <c r="G4" s="251" t="s">
        <v>410</v>
      </c>
      <c r="L4" s="246"/>
      <c r="M4" s="247"/>
      <c r="N4" s="243"/>
    </row>
    <row r="5" spans="2:14" ht="24" customHeight="1" x14ac:dyDescent="0.5">
      <c r="B5" s="755" t="s">
        <v>411</v>
      </c>
      <c r="C5" s="756"/>
      <c r="D5" s="756"/>
      <c r="E5" s="756"/>
      <c r="F5" s="756"/>
      <c r="G5" s="757"/>
      <c r="L5" s="246"/>
      <c r="M5" s="247"/>
      <c r="N5" s="243"/>
    </row>
    <row r="6" spans="2:14" ht="22.5" customHeight="1" x14ac:dyDescent="0.5">
      <c r="C6" s="755" t="s">
        <v>412</v>
      </c>
      <c r="D6" s="756"/>
      <c r="E6" s="756"/>
      <c r="F6" s="756"/>
      <c r="G6" s="757"/>
      <c r="L6" s="246"/>
      <c r="M6" s="247"/>
      <c r="N6" s="243"/>
    </row>
    <row r="7" spans="2:14" ht="24.75" customHeight="1" thickBot="1" x14ac:dyDescent="0.55000000000000004">
      <c r="C7" s="252" t="s">
        <v>413</v>
      </c>
      <c r="D7" s="253">
        <f>'[10]1) Tableau budgétaire 1'!D16</f>
        <v>0</v>
      </c>
      <c r="E7" s="253">
        <f>'[10]1) Tableau budgétaire 1'!E16</f>
        <v>0</v>
      </c>
      <c r="F7" s="253">
        <f>'[10]1) Tableau budgétaire 1'!F16</f>
        <v>0</v>
      </c>
      <c r="G7" s="254">
        <f>SUM(D7:F7)</f>
        <v>0</v>
      </c>
      <c r="L7" s="246"/>
      <c r="M7" s="247"/>
      <c r="N7" s="243"/>
    </row>
    <row r="8" spans="2:14" ht="21.75" customHeight="1" x14ac:dyDescent="0.5">
      <c r="B8" s="243">
        <v>1</v>
      </c>
      <c r="C8" s="255" t="s">
        <v>414</v>
      </c>
      <c r="D8" s="256">
        <f>SUMIF(BOQ!$J$3:$J$60,'Format PBF 2'!B8,BOQ!$I$3:$I$60)+'BU PROG USD'!X9*'BU PROG USD'!$T$91</f>
        <v>57239.514382163477</v>
      </c>
      <c r="E8" s="257"/>
      <c r="F8" s="257"/>
      <c r="G8" s="258">
        <f t="shared" ref="G8:G15" si="0">SUM(D8:F8)</f>
        <v>57239.514382163477</v>
      </c>
      <c r="N8" s="243"/>
    </row>
    <row r="9" spans="2:14" x14ac:dyDescent="0.5">
      <c r="B9" s="243">
        <v>2</v>
      </c>
      <c r="C9" s="259" t="s">
        <v>415</v>
      </c>
      <c r="D9" s="256">
        <f>SUMIF(BOQ!$J$3:$J$60,'Format PBF 2'!B9,BOQ!$I$3:$I$60)+'BU PROG USD'!X10*'BU PROG USD'!$T$91</f>
        <v>73694.207692307682</v>
      </c>
      <c r="E9" s="261"/>
      <c r="F9" s="261"/>
      <c r="G9" s="262">
        <f t="shared" si="0"/>
        <v>73694.207692307682</v>
      </c>
      <c r="N9" s="243"/>
    </row>
    <row r="10" spans="2:14" ht="15.75" customHeight="1" x14ac:dyDescent="0.5">
      <c r="B10" s="243">
        <v>3</v>
      </c>
      <c r="C10" s="259" t="s">
        <v>416</v>
      </c>
      <c r="D10" s="256">
        <f>SUMIF(BOQ!$J$3:$J$60,'Format PBF 2'!B10,BOQ!$I$3:$I$60)+'BU PROG USD'!X11*'BU PROG USD'!$T$91</f>
        <v>1462.4869115801664</v>
      </c>
      <c r="E10" s="260"/>
      <c r="F10" s="260"/>
      <c r="G10" s="262">
        <f t="shared" si="0"/>
        <v>1462.4869115801664</v>
      </c>
      <c r="N10" s="243"/>
    </row>
    <row r="11" spans="2:14" x14ac:dyDescent="0.5">
      <c r="B11" s="243">
        <v>4</v>
      </c>
      <c r="C11" s="263" t="s">
        <v>417</v>
      </c>
      <c r="D11" s="256">
        <f>SUMIF(BOQ!$J$3:$J$60,'Format PBF 2'!B11,BOQ!$I$3:$I$60)+'BU PROG USD'!X12*'BU PROG USD'!$T$91</f>
        <v>9500</v>
      </c>
      <c r="E11" s="260"/>
      <c r="F11" s="260"/>
      <c r="G11" s="262">
        <f t="shared" si="0"/>
        <v>9500</v>
      </c>
      <c r="N11" s="243"/>
    </row>
    <row r="12" spans="2:14" x14ac:dyDescent="0.5">
      <c r="B12" s="243">
        <v>5</v>
      </c>
      <c r="C12" s="259" t="s">
        <v>418</v>
      </c>
      <c r="D12" s="256">
        <f>SUMIF(BOQ!$J$3:$J$60,'Format PBF 2'!B12,BOQ!$I$3:$I$60)+'BU PROG USD'!X13*'BU PROG USD'!$T$91</f>
        <v>4920.5052229539242</v>
      </c>
      <c r="E12" s="260"/>
      <c r="F12" s="260"/>
      <c r="G12" s="262">
        <f t="shared" si="0"/>
        <v>4920.5052229539242</v>
      </c>
      <c r="N12" s="243"/>
    </row>
    <row r="13" spans="2:14" ht="21.75" customHeight="1" x14ac:dyDescent="0.5">
      <c r="B13" s="243">
        <v>6</v>
      </c>
      <c r="C13" s="259" t="s">
        <v>419</v>
      </c>
      <c r="D13" s="256">
        <f>SUMIF(BOQ!$J$3:$J$60,'Format PBF 2'!B13,BOQ!$I$3:$I$60)+'BU PROG USD'!X14*'BU PROG USD'!$T$91</f>
        <v>0</v>
      </c>
      <c r="E13" s="260"/>
      <c r="F13" s="260"/>
      <c r="G13" s="262">
        <f t="shared" si="0"/>
        <v>0</v>
      </c>
      <c r="N13" s="243"/>
    </row>
    <row r="14" spans="2:14" ht="36.75" customHeight="1" x14ac:dyDescent="0.5">
      <c r="B14" s="243">
        <v>7</v>
      </c>
      <c r="C14" s="259" t="s">
        <v>420</v>
      </c>
      <c r="D14" s="256">
        <f>SUMIF(BOQ!$J$3:$J$60,'Format PBF 2'!B14,BOQ!$I$3:$I$60)+'BU PROG USD'!X15*'BU PROG USD'!$T$91</f>
        <v>17068.644209140173</v>
      </c>
      <c r="E14" s="260"/>
      <c r="F14" s="260"/>
      <c r="G14" s="262">
        <f t="shared" si="0"/>
        <v>17068.644209140173</v>
      </c>
      <c r="N14" s="243"/>
    </row>
    <row r="15" spans="2:14" ht="15.75" customHeight="1" x14ac:dyDescent="0.5">
      <c r="C15" s="264" t="s">
        <v>421</v>
      </c>
      <c r="D15" s="265">
        <f>SUM(D8:D14)</f>
        <v>163885.35841814542</v>
      </c>
      <c r="E15" s="265">
        <f>SUM(E8:E14)</f>
        <v>0</v>
      </c>
      <c r="F15" s="265">
        <f t="shared" ref="F15" si="1">SUM(F8:F14)</f>
        <v>0</v>
      </c>
      <c r="G15" s="266">
        <f t="shared" si="0"/>
        <v>163885.35841814542</v>
      </c>
      <c r="N15" s="243"/>
    </row>
    <row r="16" spans="2:14" s="267" customFormat="1" x14ac:dyDescent="0.5">
      <c r="C16" s="268"/>
      <c r="D16" s="269"/>
      <c r="E16" s="269"/>
      <c r="F16" s="269"/>
      <c r="G16" s="270"/>
    </row>
    <row r="17" spans="2:14" x14ac:dyDescent="0.5">
      <c r="C17" s="755" t="s">
        <v>422</v>
      </c>
      <c r="D17" s="756"/>
      <c r="E17" s="756"/>
      <c r="F17" s="756"/>
      <c r="G17" s="757"/>
      <c r="N17" s="243"/>
    </row>
    <row r="18" spans="2:14" ht="27" customHeight="1" thickBot="1" x14ac:dyDescent="0.55000000000000004">
      <c r="C18" s="271" t="s">
        <v>423</v>
      </c>
      <c r="D18" s="272">
        <f>'[10]1) Tableau budgétaire 1'!D26</f>
        <v>0</v>
      </c>
      <c r="E18" s="272">
        <f>'[10]1) Tableau budgétaire 1'!E26</f>
        <v>0</v>
      </c>
      <c r="F18" s="272">
        <f>'[10]1) Tableau budgétaire 1'!F26</f>
        <v>0</v>
      </c>
      <c r="G18" s="273">
        <f t="shared" ref="G18:G26" si="2">SUM(D18:F18)</f>
        <v>0</v>
      </c>
      <c r="N18" s="243"/>
    </row>
    <row r="19" spans="2:14" x14ac:dyDescent="0.5">
      <c r="B19" s="243">
        <v>1</v>
      </c>
      <c r="C19" s="255" t="s">
        <v>414</v>
      </c>
      <c r="D19" s="256">
        <f>SUMIF(BOQ!$J$64:$J$148,'Format PBF 2'!B19,BOQ!$I$64:$I$148)+'BU PROG USD'!X9*'BU PROG USD'!$T$94</f>
        <v>209083.56650161138</v>
      </c>
      <c r="E19" s="257"/>
      <c r="F19" s="257"/>
      <c r="G19" s="258">
        <f t="shared" si="2"/>
        <v>209083.56650161138</v>
      </c>
      <c r="N19" s="243"/>
    </row>
    <row r="20" spans="2:14" x14ac:dyDescent="0.5">
      <c r="B20" s="243">
        <v>2</v>
      </c>
      <c r="C20" s="259" t="s">
        <v>415</v>
      </c>
      <c r="D20" s="256">
        <f>SUMIF(BOQ!$J$64:$J$148,'Format PBF 2'!B20,BOQ!$I$64:$I$148)+'BU PROG USD'!X10*'BU PROG USD'!$T$94</f>
        <v>95010.576923076907</v>
      </c>
      <c r="E20" s="261"/>
      <c r="F20" s="261"/>
      <c r="G20" s="262">
        <f t="shared" si="2"/>
        <v>95010.576923076907</v>
      </c>
      <c r="N20" s="243"/>
    </row>
    <row r="21" spans="2:14" ht="31.5" x14ac:dyDescent="0.5">
      <c r="B21" s="243">
        <v>3</v>
      </c>
      <c r="C21" s="259" t="s">
        <v>416</v>
      </c>
      <c r="D21" s="256">
        <f>SUMIF(BOQ!$J$64:$J$148,'Format PBF 2'!B21,BOQ!$I$64:$I$148)+'BU PROG USD'!X11*'BU PROG USD'!$T$94</f>
        <v>5342.1483871008049</v>
      </c>
      <c r="E21" s="260"/>
      <c r="F21" s="260"/>
      <c r="G21" s="262">
        <f t="shared" si="2"/>
        <v>5342.1483871008049</v>
      </c>
      <c r="N21" s="243"/>
    </row>
    <row r="22" spans="2:14" x14ac:dyDescent="0.5">
      <c r="B22" s="243">
        <v>4</v>
      </c>
      <c r="C22" s="263" t="s">
        <v>417</v>
      </c>
      <c r="D22" s="256">
        <f>SUMIF(BOQ!$J$64:$J$148,'Format PBF 2'!B22,BOQ!$I$64:$I$148)+'BU PROG USD'!X12*'BU PROG USD'!$T$94</f>
        <v>132446.15384615384</v>
      </c>
      <c r="E22" s="260"/>
      <c r="F22" s="260"/>
      <c r="G22" s="262">
        <f t="shared" si="2"/>
        <v>132446.15384615384</v>
      </c>
      <c r="N22" s="243"/>
    </row>
    <row r="23" spans="2:14" x14ac:dyDescent="0.5">
      <c r="B23" s="243">
        <v>5</v>
      </c>
      <c r="C23" s="259" t="s">
        <v>418</v>
      </c>
      <c r="D23" s="256">
        <f>SUMIF(BOQ!$J$64:$J$148,'Format PBF 2'!B23,BOQ!$I$64:$I$148)+'BU PROG USD'!X13*'BU PROG USD'!$T$94</f>
        <v>17973.541391986346</v>
      </c>
      <c r="E23" s="260"/>
      <c r="F23" s="260"/>
      <c r="G23" s="262">
        <f t="shared" si="2"/>
        <v>17973.541391986346</v>
      </c>
      <c r="N23" s="243"/>
    </row>
    <row r="24" spans="2:14" x14ac:dyDescent="0.5">
      <c r="B24" s="243">
        <v>6</v>
      </c>
      <c r="C24" s="259" t="s">
        <v>419</v>
      </c>
      <c r="D24" s="256">
        <f>SUMIF(BOQ!$J$64:$J$148,'Format PBF 2'!B24,BOQ!$I$64:$I$148)+'BU PROG USD'!X14*'BU PROG USD'!$T$94</f>
        <v>0</v>
      </c>
      <c r="E24" s="260"/>
      <c r="F24" s="260"/>
      <c r="G24" s="262">
        <f t="shared" si="2"/>
        <v>0</v>
      </c>
      <c r="N24" s="243"/>
    </row>
    <row r="25" spans="2:14" ht="31.5" x14ac:dyDescent="0.5">
      <c r="B25" s="243">
        <v>7</v>
      </c>
      <c r="C25" s="259" t="s">
        <v>420</v>
      </c>
      <c r="D25" s="256">
        <f>SUMIF(BOQ!$J$64:$J$148,'Format PBF 2'!B25,BOQ!$I$64:$I$148)+'BU PROG USD'!X15*'BU PROG USD'!$T$94</f>
        <v>138781.78277256139</v>
      </c>
      <c r="E25" s="260"/>
      <c r="F25" s="260"/>
      <c r="G25" s="262">
        <f t="shared" si="2"/>
        <v>138781.78277256139</v>
      </c>
      <c r="N25" s="243"/>
    </row>
    <row r="26" spans="2:14" x14ac:dyDescent="0.5">
      <c r="C26" s="264" t="s">
        <v>421</v>
      </c>
      <c r="D26" s="265">
        <f t="shared" ref="D26:F26" si="3">SUM(D19:D25)</f>
        <v>598637.76982249063</v>
      </c>
      <c r="E26" s="265">
        <f t="shared" si="3"/>
        <v>0</v>
      </c>
      <c r="F26" s="265">
        <f t="shared" si="3"/>
        <v>0</v>
      </c>
      <c r="G26" s="262">
        <f t="shared" si="2"/>
        <v>598637.76982249063</v>
      </c>
      <c r="N26" s="243"/>
    </row>
    <row r="27" spans="2:14" s="267" customFormat="1" x14ac:dyDescent="0.5">
      <c r="C27" s="268"/>
      <c r="D27" s="269"/>
      <c r="E27" s="269"/>
      <c r="F27" s="269"/>
      <c r="G27" s="274"/>
    </row>
    <row r="28" spans="2:14" x14ac:dyDescent="0.5">
      <c r="C28" s="755" t="s">
        <v>424</v>
      </c>
      <c r="D28" s="756"/>
      <c r="E28" s="756"/>
      <c r="F28" s="756"/>
      <c r="G28" s="757"/>
      <c r="N28" s="243"/>
    </row>
    <row r="29" spans="2:14" ht="21.75" customHeight="1" thickBot="1" x14ac:dyDescent="0.55000000000000004">
      <c r="C29" s="271" t="s">
        <v>425</v>
      </c>
      <c r="D29" s="272">
        <f>'[10]1) Tableau budgétaire 1'!D36</f>
        <v>0</v>
      </c>
      <c r="E29" s="272">
        <f>'[10]1) Tableau budgétaire 1'!E36</f>
        <v>0</v>
      </c>
      <c r="F29" s="272">
        <f>'[10]1) Tableau budgétaire 1'!F36</f>
        <v>0</v>
      </c>
      <c r="G29" s="273">
        <f t="shared" ref="G29:G37" si="4">SUM(D29:F29)</f>
        <v>0</v>
      </c>
      <c r="N29" s="243"/>
    </row>
    <row r="30" spans="2:14" x14ac:dyDescent="0.5">
      <c r="B30" s="243">
        <v>1</v>
      </c>
      <c r="C30" s="255" t="s">
        <v>414</v>
      </c>
      <c r="D30" s="256">
        <f>SUMIF(BOQ!$J$152:$J$168,'Format PBF 2'!B30,BOQ!$I$152:$I$168)+'BU PROG USD'!X9*'BU PROG USD'!T102</f>
        <v>33594.944589839826</v>
      </c>
      <c r="E30" s="257"/>
      <c r="F30" s="257"/>
      <c r="G30" s="258">
        <f t="shared" si="4"/>
        <v>33594.944589839826</v>
      </c>
      <c r="N30" s="243"/>
    </row>
    <row r="31" spans="2:14" s="267" customFormat="1" ht="15.75" customHeight="1" x14ac:dyDescent="0.5">
      <c r="B31" s="243">
        <v>2</v>
      </c>
      <c r="C31" s="259" t="s">
        <v>415</v>
      </c>
      <c r="D31" s="256">
        <f>SUMIF(BOQ!$J$152:$J$168,'Format PBF 2'!B31,BOQ!$I$152:$I$168)+'BU PROG USD'!X10*'BU PROG USD'!T102</f>
        <v>3595.6153846153848</v>
      </c>
      <c r="E31" s="261"/>
      <c r="F31" s="261"/>
      <c r="G31" s="262">
        <f t="shared" si="4"/>
        <v>3595.6153846153848</v>
      </c>
    </row>
    <row r="32" spans="2:14" s="267" customFormat="1" ht="31.5" x14ac:dyDescent="0.5">
      <c r="B32" s="243">
        <v>3</v>
      </c>
      <c r="C32" s="259" t="s">
        <v>416</v>
      </c>
      <c r="D32" s="256">
        <f>SUMIF(BOQ!$J$152:$J$168,'Format PBF 2'!B32,BOQ!$I$152:$I$168)+'BU PROG USD'!X11*'BU PROG USD'!T102</f>
        <v>756.15978889346172</v>
      </c>
      <c r="E32" s="260"/>
      <c r="F32" s="260"/>
      <c r="G32" s="262">
        <f t="shared" si="4"/>
        <v>756.15978889346172</v>
      </c>
    </row>
    <row r="33" spans="2:14" s="267" customFormat="1" x14ac:dyDescent="0.5">
      <c r="B33" s="243">
        <v>4</v>
      </c>
      <c r="C33" s="263" t="s">
        <v>417</v>
      </c>
      <c r="D33" s="256">
        <f>SUMIF(BOQ!$J$152:$J$168,'Format PBF 2'!B33,BOQ!$I$152:$I$168)+'BU PROG USD'!X12*'BU PROG USD'!T102</f>
        <v>14000</v>
      </c>
      <c r="E33" s="260"/>
      <c r="F33" s="260"/>
      <c r="G33" s="262">
        <f t="shared" si="4"/>
        <v>14000</v>
      </c>
    </row>
    <row r="34" spans="2:14" x14ac:dyDescent="0.5">
      <c r="B34" s="243">
        <v>5</v>
      </c>
      <c r="C34" s="259" t="s">
        <v>418</v>
      </c>
      <c r="D34" s="256">
        <f>SUMIF(BOQ!$J$152:$J$168,'Format PBF 2'!B34,BOQ!$I$152:$I$168)+'BU PROG USD'!X13*'BU PROG USD'!T102</f>
        <v>4044.0830691728656</v>
      </c>
      <c r="E34" s="260"/>
      <c r="F34" s="260"/>
      <c r="G34" s="262">
        <f t="shared" si="4"/>
        <v>4044.0830691728656</v>
      </c>
      <c r="N34" s="243"/>
    </row>
    <row r="35" spans="2:14" x14ac:dyDescent="0.5">
      <c r="B35" s="243">
        <v>6</v>
      </c>
      <c r="C35" s="259" t="s">
        <v>419</v>
      </c>
      <c r="D35" s="256">
        <f>SUMIF(BOQ!$J$152:$J$168,'Format PBF 2'!B35,BOQ!$I$152:$I$168)+'BU PROG USD'!X14*'BU PROG USD'!T102</f>
        <v>0</v>
      </c>
      <c r="E35" s="260"/>
      <c r="F35" s="260"/>
      <c r="G35" s="262">
        <f t="shared" si="4"/>
        <v>0</v>
      </c>
      <c r="N35" s="243"/>
    </row>
    <row r="36" spans="2:14" ht="31.5" x14ac:dyDescent="0.5">
      <c r="B36" s="243">
        <v>7</v>
      </c>
      <c r="C36" s="259" t="s">
        <v>420</v>
      </c>
      <c r="D36" s="256">
        <f>SUMIF(BOQ!$J$152:$J$168,'Format PBF 2'!B36,BOQ!$I$152:$I$168)+'BU PROG USD'!X15*'BU PROG USD'!T102</f>
        <v>28743.984906740414</v>
      </c>
      <c r="E36" s="260"/>
      <c r="F36" s="260"/>
      <c r="G36" s="262">
        <f t="shared" si="4"/>
        <v>28743.984906740414</v>
      </c>
      <c r="N36" s="243"/>
    </row>
    <row r="37" spans="2:14" x14ac:dyDescent="0.5">
      <c r="C37" s="264" t="s">
        <v>421</v>
      </c>
      <c r="D37" s="265">
        <f t="shared" ref="D37:F37" si="5">SUM(D30:D36)</f>
        <v>84734.787739261956</v>
      </c>
      <c r="E37" s="265">
        <f t="shared" si="5"/>
        <v>0</v>
      </c>
      <c r="F37" s="265">
        <f t="shared" si="5"/>
        <v>0</v>
      </c>
      <c r="G37" s="262">
        <f t="shared" si="4"/>
        <v>84734.787739261956</v>
      </c>
      <c r="N37" s="243"/>
    </row>
    <row r="38" spans="2:14" s="267" customFormat="1" x14ac:dyDescent="0.5">
      <c r="C38" s="268"/>
      <c r="D38" s="269"/>
      <c r="E38" s="269"/>
      <c r="F38" s="269"/>
      <c r="G38" s="274"/>
    </row>
    <row r="39" spans="2:14" hidden="1" outlineLevel="1" x14ac:dyDescent="0.5">
      <c r="C39" s="755" t="s">
        <v>426</v>
      </c>
      <c r="D39" s="756"/>
      <c r="E39" s="756"/>
      <c r="F39" s="756"/>
      <c r="G39" s="757"/>
      <c r="N39" s="243"/>
    </row>
    <row r="40" spans="2:14" ht="20.25" hidden="1" customHeight="1" outlineLevel="1" thickBot="1" x14ac:dyDescent="0.55000000000000004">
      <c r="C40" s="271" t="s">
        <v>427</v>
      </c>
      <c r="D40" s="272">
        <f>'[10]1) Tableau budgétaire 1'!D46</f>
        <v>0</v>
      </c>
      <c r="E40" s="272">
        <f>'[10]1) Tableau budgétaire 1'!E46</f>
        <v>0</v>
      </c>
      <c r="F40" s="272">
        <f>'[10]1) Tableau budgétaire 1'!F46</f>
        <v>0</v>
      </c>
      <c r="G40" s="273">
        <f t="shared" ref="G40:G48" si="6">SUM(D40:F40)</f>
        <v>0</v>
      </c>
      <c r="N40" s="243"/>
    </row>
    <row r="41" spans="2:14" hidden="1" outlineLevel="1" x14ac:dyDescent="0.5">
      <c r="B41" s="243">
        <v>1</v>
      </c>
      <c r="C41" s="255" t="s">
        <v>414</v>
      </c>
      <c r="D41" s="256"/>
      <c r="E41" s="257"/>
      <c r="F41" s="257"/>
      <c r="G41" s="258">
        <f t="shared" si="6"/>
        <v>0</v>
      </c>
      <c r="N41" s="243"/>
    </row>
    <row r="42" spans="2:14" ht="15.75" hidden="1" customHeight="1" outlineLevel="1" x14ac:dyDescent="0.5">
      <c r="B42" s="243">
        <v>2</v>
      </c>
      <c r="C42" s="259" t="s">
        <v>415</v>
      </c>
      <c r="D42" s="260"/>
      <c r="E42" s="261"/>
      <c r="F42" s="261"/>
      <c r="G42" s="262">
        <f t="shared" si="6"/>
        <v>0</v>
      </c>
      <c r="N42" s="243"/>
    </row>
    <row r="43" spans="2:14" ht="32.25" hidden="1" customHeight="1" outlineLevel="1" x14ac:dyDescent="0.5">
      <c r="B43" s="243">
        <v>3</v>
      </c>
      <c r="C43" s="259" t="s">
        <v>416</v>
      </c>
      <c r="D43" s="260"/>
      <c r="E43" s="260"/>
      <c r="F43" s="260"/>
      <c r="G43" s="262">
        <f t="shared" si="6"/>
        <v>0</v>
      </c>
      <c r="N43" s="243"/>
    </row>
    <row r="44" spans="2:14" s="267" customFormat="1" hidden="1" outlineLevel="1" x14ac:dyDescent="0.5">
      <c r="B44" s="243">
        <v>4</v>
      </c>
      <c r="C44" s="263" t="s">
        <v>417</v>
      </c>
      <c r="D44" s="260"/>
      <c r="E44" s="260"/>
      <c r="F44" s="260"/>
      <c r="G44" s="262">
        <f t="shared" si="6"/>
        <v>0</v>
      </c>
    </row>
    <row r="45" spans="2:14" hidden="1" outlineLevel="1" x14ac:dyDescent="0.5">
      <c r="B45" s="243">
        <v>5</v>
      </c>
      <c r="C45" s="259" t="s">
        <v>418</v>
      </c>
      <c r="D45" s="260"/>
      <c r="E45" s="260"/>
      <c r="F45" s="260"/>
      <c r="G45" s="262">
        <f t="shared" si="6"/>
        <v>0</v>
      </c>
      <c r="N45" s="243"/>
    </row>
    <row r="46" spans="2:14" hidden="1" outlineLevel="1" x14ac:dyDescent="0.5">
      <c r="B46" s="243">
        <v>6</v>
      </c>
      <c r="C46" s="259" t="s">
        <v>419</v>
      </c>
      <c r="D46" s="260"/>
      <c r="E46" s="260"/>
      <c r="F46" s="260"/>
      <c r="G46" s="262">
        <f t="shared" si="6"/>
        <v>0</v>
      </c>
      <c r="N46" s="243"/>
    </row>
    <row r="47" spans="2:14" ht="31.5" hidden="1" outlineLevel="1" x14ac:dyDescent="0.5">
      <c r="B47" s="243">
        <v>7</v>
      </c>
      <c r="C47" s="259" t="s">
        <v>420</v>
      </c>
      <c r="D47" s="260"/>
      <c r="E47" s="260"/>
      <c r="F47" s="260"/>
      <c r="G47" s="262">
        <f t="shared" si="6"/>
        <v>0</v>
      </c>
      <c r="N47" s="243"/>
    </row>
    <row r="48" spans="2:14" ht="21" hidden="1" customHeight="1" outlineLevel="1" x14ac:dyDescent="0.5">
      <c r="C48" s="264" t="s">
        <v>421</v>
      </c>
      <c r="D48" s="265">
        <f t="shared" ref="D48:F48" si="7">SUM(D41:D47)</f>
        <v>0</v>
      </c>
      <c r="E48" s="265">
        <f t="shared" si="7"/>
        <v>0</v>
      </c>
      <c r="F48" s="265">
        <f t="shared" si="7"/>
        <v>0</v>
      </c>
      <c r="G48" s="262">
        <f t="shared" si="6"/>
        <v>0</v>
      </c>
      <c r="N48" s="243"/>
    </row>
    <row r="49" spans="2:14" s="267" customFormat="1" ht="14.25" customHeight="1" collapsed="1" x14ac:dyDescent="0.5">
      <c r="C49" s="275"/>
      <c r="D49" s="269"/>
      <c r="E49" s="269"/>
      <c r="F49" s="269"/>
      <c r="G49" s="274"/>
    </row>
    <row r="50" spans="2:14" x14ac:dyDescent="0.5">
      <c r="B50" s="755" t="s">
        <v>428</v>
      </c>
      <c r="C50" s="756"/>
      <c r="D50" s="756"/>
      <c r="E50" s="756"/>
      <c r="F50" s="756"/>
      <c r="G50" s="757"/>
      <c r="N50" s="243"/>
    </row>
    <row r="51" spans="2:14" x14ac:dyDescent="0.5">
      <c r="C51" s="755" t="s">
        <v>429</v>
      </c>
      <c r="D51" s="756"/>
      <c r="E51" s="756"/>
      <c r="F51" s="756"/>
      <c r="G51" s="757"/>
      <c r="N51" s="243"/>
    </row>
    <row r="52" spans="2:14" ht="24" customHeight="1" thickBot="1" x14ac:dyDescent="0.55000000000000004">
      <c r="C52" s="271" t="s">
        <v>430</v>
      </c>
      <c r="D52" s="272">
        <f>'[10]1) Tableau budgétaire 1'!D58</f>
        <v>0</v>
      </c>
      <c r="E52" s="272">
        <f>'[10]1) Tableau budgétaire 1'!E58</f>
        <v>0</v>
      </c>
      <c r="F52" s="272">
        <f>'[10]1) Tableau budgétaire 1'!F58</f>
        <v>0</v>
      </c>
      <c r="G52" s="273">
        <f>SUM(D52:F52)</f>
        <v>0</v>
      </c>
      <c r="N52" s="243"/>
    </row>
    <row r="53" spans="2:14" ht="15.75" customHeight="1" x14ac:dyDescent="0.5">
      <c r="B53" s="243">
        <v>1</v>
      </c>
      <c r="C53" s="255" t="s">
        <v>414</v>
      </c>
      <c r="D53" s="256">
        <f>SUMIF(BOQ!$J$171:$J$216,'Format PBF 2'!B53,BOQ!$I$171:$I$216)+'BU PROG USD'!X9*'BU PROG USD'!T107</f>
        <v>130057.6032076228</v>
      </c>
      <c r="E53" s="257"/>
      <c r="F53" s="257"/>
      <c r="G53" s="258">
        <f t="shared" ref="G53:G60" si="8">SUM(D53:F53)</f>
        <v>130057.6032076228</v>
      </c>
      <c r="N53" s="243"/>
    </row>
    <row r="54" spans="2:14" ht="15.75" customHeight="1" x14ac:dyDescent="0.5">
      <c r="B54" s="243">
        <v>2</v>
      </c>
      <c r="C54" s="259" t="s">
        <v>415</v>
      </c>
      <c r="D54" s="256">
        <f>SUMIF(BOQ!$J$171:$J$216,'Format PBF 2'!B54,BOQ!$I$171:$I$216)+'BU PROG USD'!X10*'BU PROG USD'!T107</f>
        <v>31115.076923076922</v>
      </c>
      <c r="E54" s="261"/>
      <c r="F54" s="261"/>
      <c r="G54" s="262">
        <f t="shared" si="8"/>
        <v>31115.076923076922</v>
      </c>
      <c r="N54" s="243"/>
    </row>
    <row r="55" spans="2:14" ht="15.75" customHeight="1" x14ac:dyDescent="0.5">
      <c r="B55" s="243">
        <v>3</v>
      </c>
      <c r="C55" s="259" t="s">
        <v>416</v>
      </c>
      <c r="D55" s="256">
        <f>SUMIF(BOQ!$J$171:$J$216,'Format PBF 2'!B55,BOQ!$I$171:$I$216)+'BU PROG USD'!X11*'BU PROG USD'!T107</f>
        <v>3220.8099035473715</v>
      </c>
      <c r="E55" s="260"/>
      <c r="F55" s="260"/>
      <c r="G55" s="262">
        <f t="shared" si="8"/>
        <v>3220.8099035473715</v>
      </c>
      <c r="N55" s="243"/>
    </row>
    <row r="56" spans="2:14" ht="18.75" customHeight="1" x14ac:dyDescent="0.5">
      <c r="B56" s="243">
        <v>4</v>
      </c>
      <c r="C56" s="263" t="s">
        <v>417</v>
      </c>
      <c r="D56" s="256">
        <f>SUMIF(BOQ!$J$171:$J$216,'Format PBF 2'!B56,BOQ!$I$171:$I$216)+'BU PROG USD'!X12*'BU PROG USD'!T107</f>
        <v>15750</v>
      </c>
      <c r="E56" s="260"/>
      <c r="F56" s="260"/>
      <c r="G56" s="262">
        <f t="shared" si="8"/>
        <v>15750</v>
      </c>
      <c r="N56" s="243"/>
    </row>
    <row r="57" spans="2:14" x14ac:dyDescent="0.5">
      <c r="B57" s="243">
        <v>5</v>
      </c>
      <c r="C57" s="259" t="s">
        <v>418</v>
      </c>
      <c r="D57" s="256">
        <f>SUMIF(BOQ!$J$171:$J$216,'Format PBF 2'!B57,BOQ!$I$171:$I$216)+'BU PROG USD'!X13*'BU PROG USD'!T107</f>
        <v>12336.344467126437</v>
      </c>
      <c r="E57" s="260"/>
      <c r="F57" s="260"/>
      <c r="G57" s="262">
        <f t="shared" si="8"/>
        <v>12336.344467126437</v>
      </c>
      <c r="N57" s="243"/>
    </row>
    <row r="58" spans="2:14" s="267" customFormat="1" ht="21.75" customHeight="1" x14ac:dyDescent="0.5">
      <c r="B58" s="243">
        <v>6</v>
      </c>
      <c r="C58" s="259" t="s">
        <v>419</v>
      </c>
      <c r="D58" s="256">
        <f>SUMIF(BOQ!$J$171:$J$216,'Format PBF 2'!B58,BOQ!$I$171:$I$216)+'BU PROG USD'!X14*'BU PROG USD'!T107</f>
        <v>0</v>
      </c>
      <c r="E58" s="260"/>
      <c r="F58" s="260"/>
      <c r="G58" s="262">
        <f t="shared" si="8"/>
        <v>0</v>
      </c>
    </row>
    <row r="59" spans="2:14" s="267" customFormat="1" ht="31.5" x14ac:dyDescent="0.5">
      <c r="B59" s="243">
        <v>7</v>
      </c>
      <c r="C59" s="259" t="s">
        <v>420</v>
      </c>
      <c r="D59" s="256">
        <f>SUMIF(BOQ!$J$171:$J$216,'Format PBF 2'!B59,BOQ!$I$171:$I$216)+'BU PROG USD'!X15*'BU PROG USD'!T107</f>
        <v>168442.08641295228</v>
      </c>
      <c r="E59" s="260"/>
      <c r="F59" s="260"/>
      <c r="G59" s="262">
        <f t="shared" si="8"/>
        <v>168442.08641295228</v>
      </c>
    </row>
    <row r="60" spans="2:14" x14ac:dyDescent="0.5">
      <c r="C60" s="264" t="s">
        <v>421</v>
      </c>
      <c r="D60" s="265">
        <f>SUM(D53:D59)</f>
        <v>360921.9209143258</v>
      </c>
      <c r="E60" s="265">
        <f>SUM(E53:E59)</f>
        <v>0</v>
      </c>
      <c r="F60" s="265">
        <f t="shared" ref="F60" si="9">SUM(F53:F59)</f>
        <v>0</v>
      </c>
      <c r="G60" s="262">
        <f t="shared" si="8"/>
        <v>360921.9209143258</v>
      </c>
      <c r="N60" s="243"/>
    </row>
    <row r="61" spans="2:14" s="267" customFormat="1" x14ac:dyDescent="0.5">
      <c r="C61" s="268"/>
      <c r="D61" s="269"/>
      <c r="E61" s="269"/>
      <c r="F61" s="269"/>
      <c r="G61" s="274"/>
    </row>
    <row r="62" spans="2:14" x14ac:dyDescent="0.5">
      <c r="B62" s="267"/>
      <c r="C62" s="755" t="s">
        <v>431</v>
      </c>
      <c r="D62" s="756"/>
      <c r="E62" s="756"/>
      <c r="F62" s="756"/>
      <c r="G62" s="757"/>
      <c r="N62" s="243"/>
    </row>
    <row r="63" spans="2:14" ht="21.75" customHeight="1" thickBot="1" x14ac:dyDescent="0.55000000000000004">
      <c r="C63" s="271" t="s">
        <v>432</v>
      </c>
      <c r="D63" s="272">
        <f>'[10]1) Tableau budgétaire 1'!D68</f>
        <v>0</v>
      </c>
      <c r="E63" s="272">
        <f>'[10]1) Tableau budgétaire 1'!E68</f>
        <v>0</v>
      </c>
      <c r="F63" s="272">
        <f>'[10]1) Tableau budgétaire 1'!F68</f>
        <v>0</v>
      </c>
      <c r="G63" s="273">
        <f t="shared" ref="G63:G71" si="10">SUM(D63:F63)</f>
        <v>0</v>
      </c>
      <c r="N63" s="243"/>
    </row>
    <row r="64" spans="2:14" ht="15.75" customHeight="1" x14ac:dyDescent="0.5">
      <c r="B64" s="243">
        <v>1</v>
      </c>
      <c r="C64" s="255" t="s">
        <v>414</v>
      </c>
      <c r="D64" s="256">
        <f>SUMIF(BOQ!$J$220:$J$241,'Format PBF 2'!B64,BOQ!$I$220:$I$241)+'BU PROG USD'!X9*'BU PROG USD'!T113</f>
        <v>26444.502905796551</v>
      </c>
      <c r="E64" s="257"/>
      <c r="F64" s="257"/>
      <c r="G64" s="258">
        <f t="shared" si="10"/>
        <v>26444.502905796551</v>
      </c>
      <c r="N64" s="243"/>
    </row>
    <row r="65" spans="2:14" ht="15.75" customHeight="1" x14ac:dyDescent="0.5">
      <c r="B65" s="243">
        <v>2</v>
      </c>
      <c r="C65" s="259" t="s">
        <v>415</v>
      </c>
      <c r="D65" s="256">
        <f>SUMIF(BOQ!$J$220:$J$241,'Format PBF 2'!B65,BOQ!$I$220:$I$241)+'BU PROG USD'!X10*'BU PROG USD'!T113</f>
        <v>29568</v>
      </c>
      <c r="E65" s="261"/>
      <c r="F65" s="261"/>
      <c r="G65" s="262">
        <f t="shared" si="10"/>
        <v>29568</v>
      </c>
      <c r="N65" s="243"/>
    </row>
    <row r="66" spans="2:14" ht="15.75" customHeight="1" x14ac:dyDescent="0.5">
      <c r="B66" s="243">
        <v>3</v>
      </c>
      <c r="C66" s="259" t="s">
        <v>416</v>
      </c>
      <c r="D66" s="256">
        <f>SUMIF(BOQ!$J$220:$J$241,'Format PBF 2'!B66,BOQ!$I$220:$I$241)+'BU PROG USD'!X11*'BU PROG USD'!T113</f>
        <v>675.66505062842828</v>
      </c>
      <c r="E66" s="260"/>
      <c r="F66" s="260"/>
      <c r="G66" s="262">
        <f t="shared" si="10"/>
        <v>675.66505062842828</v>
      </c>
      <c r="N66" s="243"/>
    </row>
    <row r="67" spans="2:14" x14ac:dyDescent="0.5">
      <c r="B67" s="243">
        <v>4</v>
      </c>
      <c r="C67" s="263" t="s">
        <v>417</v>
      </c>
      <c r="D67" s="256">
        <f>SUMIF(BOQ!$J$220:$J$241,'Format PBF 2'!B67,BOQ!$I$220:$I$241)+'BU PROG USD'!X12*'BU PROG USD'!T113</f>
        <v>3000</v>
      </c>
      <c r="E67" s="260"/>
      <c r="F67" s="260"/>
      <c r="G67" s="262">
        <f t="shared" si="10"/>
        <v>3000</v>
      </c>
      <c r="N67" s="243"/>
    </row>
    <row r="68" spans="2:14" x14ac:dyDescent="0.5">
      <c r="B68" s="243">
        <v>5</v>
      </c>
      <c r="C68" s="259" t="s">
        <v>418</v>
      </c>
      <c r="D68" s="256">
        <f>SUMIF(BOQ!$J$220:$J$241,'Format PBF 2'!B68,BOQ!$I$220:$I$241)+'BU PROG USD'!X13*'BU PROG USD'!T113</f>
        <v>2273.2602830561264</v>
      </c>
      <c r="E68" s="260"/>
      <c r="F68" s="260"/>
      <c r="G68" s="262">
        <f t="shared" si="10"/>
        <v>2273.2602830561264</v>
      </c>
      <c r="N68" s="243"/>
    </row>
    <row r="69" spans="2:14" x14ac:dyDescent="0.5">
      <c r="B69" s="243">
        <v>6</v>
      </c>
      <c r="C69" s="259" t="s">
        <v>419</v>
      </c>
      <c r="D69" s="256">
        <f>SUMIF(BOQ!$J$220:$J$241,'Format PBF 2'!B69,BOQ!$I$220:$I$241)+'BU PROG USD'!X14*'BU PROG USD'!T113</f>
        <v>0</v>
      </c>
      <c r="E69" s="260"/>
      <c r="F69" s="260"/>
      <c r="G69" s="262">
        <f t="shared" si="10"/>
        <v>0</v>
      </c>
      <c r="N69" s="243"/>
    </row>
    <row r="70" spans="2:14" ht="31.5" x14ac:dyDescent="0.5">
      <c r="B70" s="243">
        <v>7</v>
      </c>
      <c r="C70" s="259" t="s">
        <v>420</v>
      </c>
      <c r="D70" s="256">
        <f>SUMIF(BOQ!$J$220:$J$241,'Format PBF 2'!B70,BOQ!$I$220:$I$241)+'BU PROG USD'!X15*'BU PROG USD'!T113</f>
        <v>13753.17003559862</v>
      </c>
      <c r="E70" s="260"/>
      <c r="F70" s="260"/>
      <c r="G70" s="262">
        <f t="shared" si="10"/>
        <v>13753.17003559862</v>
      </c>
      <c r="N70" s="243"/>
    </row>
    <row r="71" spans="2:14" x14ac:dyDescent="0.5">
      <c r="C71" s="264" t="s">
        <v>421</v>
      </c>
      <c r="D71" s="265">
        <f t="shared" ref="D71:F71" si="11">SUM(D64:D70)</f>
        <v>75714.598275079727</v>
      </c>
      <c r="E71" s="265">
        <f t="shared" si="11"/>
        <v>0</v>
      </c>
      <c r="F71" s="265">
        <f t="shared" si="11"/>
        <v>0</v>
      </c>
      <c r="G71" s="262">
        <f t="shared" si="10"/>
        <v>75714.598275079727</v>
      </c>
      <c r="N71" s="243"/>
    </row>
    <row r="72" spans="2:14" s="267" customFormat="1" x14ac:dyDescent="0.5">
      <c r="C72" s="268"/>
      <c r="D72" s="269"/>
      <c r="E72" s="269"/>
      <c r="F72" s="269"/>
      <c r="G72" s="274"/>
    </row>
    <row r="73" spans="2:14" x14ac:dyDescent="0.5">
      <c r="C73" s="755" t="s">
        <v>433</v>
      </c>
      <c r="D73" s="756"/>
      <c r="E73" s="756"/>
      <c r="F73" s="756"/>
      <c r="G73" s="757"/>
      <c r="N73" s="243"/>
    </row>
    <row r="74" spans="2:14" ht="21.75" customHeight="1" thickBot="1" x14ac:dyDescent="0.55000000000000004">
      <c r="B74" s="267"/>
      <c r="C74" s="271" t="s">
        <v>434</v>
      </c>
      <c r="D74" s="272">
        <f>'[10]1) Tableau budgétaire 1'!D78</f>
        <v>0</v>
      </c>
      <c r="E74" s="272">
        <f>'[10]1) Tableau budgétaire 1'!E78</f>
        <v>0</v>
      </c>
      <c r="F74" s="272">
        <f>'[10]1) Tableau budgétaire 1'!F78</f>
        <v>0</v>
      </c>
      <c r="G74" s="273">
        <f t="shared" ref="G74:G82" si="12">SUM(D74:F74)</f>
        <v>0</v>
      </c>
      <c r="N74" s="243"/>
    </row>
    <row r="75" spans="2:14" ht="18" customHeight="1" x14ac:dyDescent="0.5">
      <c r="B75" s="243">
        <v>1</v>
      </c>
      <c r="C75" s="255" t="s">
        <v>414</v>
      </c>
      <c r="D75" s="256">
        <f>SUMIF(BOQ!$J$245:$J$259,'Format PBF 2'!B75,BOQ!$I$245:$I$259)+'BU PROG USD'!X9*'BU PROG USD'!T118</f>
        <v>8247.6502049222981</v>
      </c>
      <c r="E75" s="257"/>
      <c r="F75" s="257"/>
      <c r="G75" s="258">
        <f t="shared" si="12"/>
        <v>8247.6502049222981</v>
      </c>
      <c r="N75" s="243"/>
    </row>
    <row r="76" spans="2:14" ht="15.75" customHeight="1" x14ac:dyDescent="0.5">
      <c r="B76" s="243">
        <v>2</v>
      </c>
      <c r="C76" s="259" t="s">
        <v>415</v>
      </c>
      <c r="D76" s="256">
        <f>SUMIF(BOQ!$J$245:$J$259,'Format PBF 2'!B76,BOQ!$I$245:$I$259)+'BU PROG USD'!X10*'BU PROG USD'!T118</f>
        <v>2517.7692307692309</v>
      </c>
      <c r="E76" s="261"/>
      <c r="F76" s="261"/>
      <c r="G76" s="262">
        <f t="shared" si="12"/>
        <v>2517.7692307692309</v>
      </c>
      <c r="N76" s="243"/>
    </row>
    <row r="77" spans="2:14" s="267" customFormat="1" ht="15.75" customHeight="1" x14ac:dyDescent="0.5">
      <c r="B77" s="243">
        <v>3</v>
      </c>
      <c r="C77" s="259" t="s">
        <v>416</v>
      </c>
      <c r="D77" s="256">
        <f>SUMIF(BOQ!$J$245:$J$259,'Format PBF 2'!B77,BOQ!$I$245:$I$259)+'BU PROG USD'!X11*'BU PROG USD'!T118</f>
        <v>210.72995824976857</v>
      </c>
      <c r="E77" s="260"/>
      <c r="F77" s="260"/>
      <c r="G77" s="262">
        <f t="shared" si="12"/>
        <v>210.72995824976857</v>
      </c>
    </row>
    <row r="78" spans="2:14" x14ac:dyDescent="0.5">
      <c r="B78" s="243">
        <v>4</v>
      </c>
      <c r="C78" s="263" t="s">
        <v>417</v>
      </c>
      <c r="D78" s="256">
        <f>SUMIF(BOQ!$J$245:$J$259,'Format PBF 2'!B78,BOQ!$I$245:$I$259)+'BU PROG USD'!X12*'BU PROG USD'!T118</f>
        <v>5800</v>
      </c>
      <c r="E78" s="260"/>
      <c r="F78" s="260"/>
      <c r="G78" s="262">
        <f t="shared" si="12"/>
        <v>5800</v>
      </c>
      <c r="N78" s="243"/>
    </row>
    <row r="79" spans="2:14" x14ac:dyDescent="0.5">
      <c r="B79" s="243">
        <v>5</v>
      </c>
      <c r="C79" s="259" t="s">
        <v>418</v>
      </c>
      <c r="D79" s="256">
        <f>SUMIF(BOQ!$J$245:$J$259,'Format PBF 2'!B79,BOQ!$I$245:$I$259)+'BU PROG USD'!X13*'BU PROG USD'!T118</f>
        <v>708.99633493507065</v>
      </c>
      <c r="E79" s="260"/>
      <c r="F79" s="260"/>
      <c r="G79" s="262">
        <f t="shared" si="12"/>
        <v>708.99633493507065</v>
      </c>
      <c r="N79" s="243"/>
    </row>
    <row r="80" spans="2:14" x14ac:dyDescent="0.5">
      <c r="B80" s="243">
        <v>6</v>
      </c>
      <c r="C80" s="259" t="s">
        <v>419</v>
      </c>
      <c r="D80" s="256">
        <f>SUMIF(BOQ!$J$245:$J$259,'Format PBF 2'!B80,BOQ!$I$245:$I$259)+'BU PROG USD'!X14*'BU PROG USD'!T118</f>
        <v>0</v>
      </c>
      <c r="E80" s="260"/>
      <c r="F80" s="260"/>
      <c r="G80" s="262">
        <f t="shared" si="12"/>
        <v>0</v>
      </c>
      <c r="N80" s="243"/>
    </row>
    <row r="81" spans="2:14" ht="31.5" x14ac:dyDescent="0.5">
      <c r="B81" s="243">
        <v>7</v>
      </c>
      <c r="C81" s="259" t="s">
        <v>420</v>
      </c>
      <c r="D81" s="256">
        <f>SUMIF(BOQ!$J$245:$J$259,'Format PBF 2'!B81,BOQ!$I$245:$I$259)+'BU PROG USD'!X15*'BU PROG USD'!T118</f>
        <v>6129.120124545645</v>
      </c>
      <c r="E81" s="260"/>
      <c r="F81" s="260"/>
      <c r="G81" s="262">
        <f t="shared" si="12"/>
        <v>6129.120124545645</v>
      </c>
      <c r="N81" s="243"/>
    </row>
    <row r="82" spans="2:14" x14ac:dyDescent="0.5">
      <c r="C82" s="264" t="s">
        <v>421</v>
      </c>
      <c r="D82" s="265">
        <f t="shared" ref="D82:F82" si="13">SUM(D75:D81)</f>
        <v>23614.26585342201</v>
      </c>
      <c r="E82" s="265">
        <f t="shared" si="13"/>
        <v>0</v>
      </c>
      <c r="F82" s="265">
        <f t="shared" si="13"/>
        <v>0</v>
      </c>
      <c r="G82" s="262">
        <f t="shared" si="12"/>
        <v>23614.26585342201</v>
      </c>
      <c r="N82" s="243"/>
    </row>
    <row r="83" spans="2:14" s="267" customFormat="1" x14ac:dyDescent="0.5">
      <c r="C83" s="268"/>
      <c r="D83" s="269"/>
      <c r="E83" s="269"/>
      <c r="F83" s="269"/>
      <c r="G83" s="274"/>
    </row>
    <row r="84" spans="2:14" hidden="1" outlineLevel="1" x14ac:dyDescent="0.5">
      <c r="C84" s="755" t="s">
        <v>435</v>
      </c>
      <c r="D84" s="756"/>
      <c r="E84" s="756"/>
      <c r="F84" s="756"/>
      <c r="G84" s="757"/>
      <c r="N84" s="243"/>
    </row>
    <row r="85" spans="2:14" ht="21.75" hidden="1" customHeight="1" outlineLevel="1" thickBot="1" x14ac:dyDescent="0.55000000000000004">
      <c r="C85" s="271" t="s">
        <v>436</v>
      </c>
      <c r="D85" s="272">
        <f>'[10]1) Tableau budgétaire 1'!D88</f>
        <v>0</v>
      </c>
      <c r="E85" s="272">
        <f>'[10]1) Tableau budgétaire 1'!E88</f>
        <v>0</v>
      </c>
      <c r="F85" s="272">
        <f>'[10]1) Tableau budgétaire 1'!F88</f>
        <v>0</v>
      </c>
      <c r="G85" s="273">
        <f t="shared" ref="G85:G93" si="14">SUM(D85:F85)</f>
        <v>0</v>
      </c>
      <c r="N85" s="243"/>
    </row>
    <row r="86" spans="2:14" ht="15.75" hidden="1" customHeight="1" outlineLevel="1" x14ac:dyDescent="0.5">
      <c r="B86" s="243">
        <v>1</v>
      </c>
      <c r="C86" s="255" t="s">
        <v>414</v>
      </c>
      <c r="D86" s="256"/>
      <c r="E86" s="257"/>
      <c r="F86" s="257"/>
      <c r="G86" s="258">
        <f t="shared" si="14"/>
        <v>0</v>
      </c>
      <c r="N86" s="243"/>
    </row>
    <row r="87" spans="2:14" ht="15.75" hidden="1" customHeight="1" outlineLevel="1" x14ac:dyDescent="0.5">
      <c r="B87" s="243">
        <v>2</v>
      </c>
      <c r="C87" s="259" t="s">
        <v>415</v>
      </c>
      <c r="D87" s="260"/>
      <c r="E87" s="261"/>
      <c r="F87" s="261"/>
      <c r="G87" s="262">
        <f t="shared" si="14"/>
        <v>0</v>
      </c>
      <c r="N87" s="243"/>
    </row>
    <row r="88" spans="2:14" ht="15.75" hidden="1" customHeight="1" outlineLevel="1" x14ac:dyDescent="0.5">
      <c r="B88" s="243">
        <v>3</v>
      </c>
      <c r="C88" s="259" t="s">
        <v>416</v>
      </c>
      <c r="D88" s="260"/>
      <c r="E88" s="260"/>
      <c r="F88" s="260"/>
      <c r="G88" s="262">
        <f t="shared" si="14"/>
        <v>0</v>
      </c>
      <c r="N88" s="243"/>
    </row>
    <row r="89" spans="2:14" hidden="1" outlineLevel="1" x14ac:dyDescent="0.5">
      <c r="B89" s="243">
        <v>4</v>
      </c>
      <c r="C89" s="263" t="s">
        <v>417</v>
      </c>
      <c r="D89" s="260"/>
      <c r="E89" s="260"/>
      <c r="F89" s="260"/>
      <c r="G89" s="262">
        <f t="shared" si="14"/>
        <v>0</v>
      </c>
      <c r="N89" s="243"/>
    </row>
    <row r="90" spans="2:14" hidden="1" outlineLevel="1" x14ac:dyDescent="0.5">
      <c r="B90" s="243">
        <v>5</v>
      </c>
      <c r="C90" s="259" t="s">
        <v>418</v>
      </c>
      <c r="D90" s="260"/>
      <c r="E90" s="260"/>
      <c r="F90" s="260"/>
      <c r="G90" s="262">
        <f t="shared" si="14"/>
        <v>0</v>
      </c>
      <c r="N90" s="243"/>
    </row>
    <row r="91" spans="2:14" ht="25.5" hidden="1" customHeight="1" outlineLevel="1" x14ac:dyDescent="0.5">
      <c r="B91" s="243">
        <v>6</v>
      </c>
      <c r="C91" s="259" t="s">
        <v>419</v>
      </c>
      <c r="D91" s="260"/>
      <c r="E91" s="260"/>
      <c r="F91" s="260"/>
      <c r="G91" s="262">
        <f t="shared" si="14"/>
        <v>0</v>
      </c>
      <c r="N91" s="243"/>
    </row>
    <row r="92" spans="2:14" ht="31.5" hidden="1" outlineLevel="1" x14ac:dyDescent="0.5">
      <c r="B92" s="243">
        <v>7</v>
      </c>
      <c r="C92" s="259" t="s">
        <v>420</v>
      </c>
      <c r="D92" s="260"/>
      <c r="E92" s="260"/>
      <c r="F92" s="260"/>
      <c r="G92" s="262">
        <f t="shared" si="14"/>
        <v>0</v>
      </c>
      <c r="N92" s="243"/>
    </row>
    <row r="93" spans="2:14" ht="15.75" hidden="1" customHeight="1" outlineLevel="1" x14ac:dyDescent="0.5">
      <c r="C93" s="264" t="s">
        <v>421</v>
      </c>
      <c r="D93" s="265">
        <f t="shared" ref="D93:F93" si="15">SUM(D86:D92)</f>
        <v>0</v>
      </c>
      <c r="E93" s="265">
        <f t="shared" si="15"/>
        <v>0</v>
      </c>
      <c r="F93" s="265">
        <f t="shared" si="15"/>
        <v>0</v>
      </c>
      <c r="G93" s="262">
        <f t="shared" si="14"/>
        <v>0</v>
      </c>
      <c r="N93" s="243"/>
    </row>
    <row r="94" spans="2:14" ht="25.5" hidden="1" customHeight="1" outlineLevel="1" x14ac:dyDescent="0.5">
      <c r="D94" s="276"/>
      <c r="E94" s="276"/>
      <c r="F94" s="276"/>
      <c r="G94" s="276"/>
      <c r="N94" s="243"/>
    </row>
    <row r="95" spans="2:14" hidden="1" outlineLevel="1" x14ac:dyDescent="0.5">
      <c r="B95" s="755" t="s">
        <v>437</v>
      </c>
      <c r="C95" s="756"/>
      <c r="D95" s="756"/>
      <c r="E95" s="756"/>
      <c r="F95" s="756"/>
      <c r="G95" s="757"/>
      <c r="N95" s="243"/>
    </row>
    <row r="96" spans="2:14" hidden="1" outlineLevel="1" x14ac:dyDescent="0.5">
      <c r="C96" s="755" t="s">
        <v>438</v>
      </c>
      <c r="D96" s="756"/>
      <c r="E96" s="756"/>
      <c r="F96" s="756"/>
      <c r="G96" s="757"/>
      <c r="N96" s="243"/>
    </row>
    <row r="97" spans="2:14" ht="22.5" hidden="1" customHeight="1" outlineLevel="1" thickBot="1" x14ac:dyDescent="0.55000000000000004">
      <c r="C97" s="271" t="s">
        <v>439</v>
      </c>
      <c r="D97" s="272">
        <f>'[10]1) Tableau budgétaire 1'!D100</f>
        <v>0</v>
      </c>
      <c r="E97" s="272">
        <f>'[10]1) Tableau budgétaire 1'!E100</f>
        <v>0</v>
      </c>
      <c r="F97" s="272">
        <f>'[10]1) Tableau budgétaire 1'!F100</f>
        <v>0</v>
      </c>
      <c r="G97" s="273">
        <f>SUM(D97:F97)</f>
        <v>0</v>
      </c>
      <c r="N97" s="243"/>
    </row>
    <row r="98" spans="2:14" hidden="1" outlineLevel="1" x14ac:dyDescent="0.5">
      <c r="B98" s="243">
        <v>1</v>
      </c>
      <c r="C98" s="255" t="s">
        <v>414</v>
      </c>
      <c r="D98" s="256"/>
      <c r="E98" s="257"/>
      <c r="F98" s="257"/>
      <c r="G98" s="258">
        <f t="shared" ref="G98:G105" si="16">SUM(D98:F98)</f>
        <v>0</v>
      </c>
      <c r="N98" s="243"/>
    </row>
    <row r="99" spans="2:14" hidden="1" outlineLevel="1" x14ac:dyDescent="0.5">
      <c r="B99" s="243">
        <v>2</v>
      </c>
      <c r="C99" s="259" t="s">
        <v>415</v>
      </c>
      <c r="D99" s="260"/>
      <c r="E99" s="261"/>
      <c r="F99" s="261"/>
      <c r="G99" s="262">
        <f t="shared" si="16"/>
        <v>0</v>
      </c>
      <c r="N99" s="243"/>
    </row>
    <row r="100" spans="2:14" ht="15.75" hidden="1" customHeight="1" outlineLevel="1" x14ac:dyDescent="0.5">
      <c r="B100" s="243">
        <v>3</v>
      </c>
      <c r="C100" s="259" t="s">
        <v>416</v>
      </c>
      <c r="D100" s="260"/>
      <c r="E100" s="260"/>
      <c r="F100" s="260"/>
      <c r="G100" s="262">
        <f t="shared" si="16"/>
        <v>0</v>
      </c>
      <c r="N100" s="243"/>
    </row>
    <row r="101" spans="2:14" hidden="1" outlineLevel="1" x14ac:dyDescent="0.5">
      <c r="B101" s="243">
        <v>4</v>
      </c>
      <c r="C101" s="263" t="s">
        <v>417</v>
      </c>
      <c r="D101" s="260"/>
      <c r="E101" s="260"/>
      <c r="F101" s="260"/>
      <c r="G101" s="262">
        <f t="shared" si="16"/>
        <v>0</v>
      </c>
      <c r="N101" s="243"/>
    </row>
    <row r="102" spans="2:14" hidden="1" outlineLevel="1" x14ac:dyDescent="0.5">
      <c r="B102" s="243">
        <v>5</v>
      </c>
      <c r="C102" s="259" t="s">
        <v>418</v>
      </c>
      <c r="D102" s="260"/>
      <c r="E102" s="260"/>
      <c r="F102" s="260"/>
      <c r="G102" s="262">
        <f t="shared" si="16"/>
        <v>0</v>
      </c>
      <c r="N102" s="243"/>
    </row>
    <row r="103" spans="2:14" hidden="1" outlineLevel="1" x14ac:dyDescent="0.5">
      <c r="B103" s="243">
        <v>6</v>
      </c>
      <c r="C103" s="259" t="s">
        <v>419</v>
      </c>
      <c r="D103" s="260"/>
      <c r="E103" s="260"/>
      <c r="F103" s="260"/>
      <c r="G103" s="262">
        <f t="shared" si="16"/>
        <v>0</v>
      </c>
      <c r="N103" s="243"/>
    </row>
    <row r="104" spans="2:14" ht="31.5" hidden="1" outlineLevel="1" x14ac:dyDescent="0.5">
      <c r="B104" s="243">
        <v>7</v>
      </c>
      <c r="C104" s="259" t="s">
        <v>420</v>
      </c>
      <c r="D104" s="260"/>
      <c r="E104" s="260"/>
      <c r="F104" s="260"/>
      <c r="G104" s="262">
        <f t="shared" si="16"/>
        <v>0</v>
      </c>
      <c r="N104" s="243"/>
    </row>
    <row r="105" spans="2:14" hidden="1" outlineLevel="1" x14ac:dyDescent="0.5">
      <c r="C105" s="264" t="s">
        <v>421</v>
      </c>
      <c r="D105" s="265">
        <f>SUM(D98:D104)</f>
        <v>0</v>
      </c>
      <c r="E105" s="265">
        <f>SUM(E98:E104)</f>
        <v>0</v>
      </c>
      <c r="F105" s="265">
        <f t="shared" ref="F105" si="17">SUM(F98:F104)</f>
        <v>0</v>
      </c>
      <c r="G105" s="262">
        <f t="shared" si="16"/>
        <v>0</v>
      </c>
      <c r="N105" s="243"/>
    </row>
    <row r="106" spans="2:14" s="267" customFormat="1" hidden="1" outlineLevel="1" x14ac:dyDescent="0.5">
      <c r="C106" s="268"/>
      <c r="D106" s="269"/>
      <c r="E106" s="269"/>
      <c r="F106" s="269"/>
      <c r="G106" s="274"/>
    </row>
    <row r="107" spans="2:14" ht="15.75" hidden="1" customHeight="1" outlineLevel="1" x14ac:dyDescent="0.5">
      <c r="C107" s="755" t="s">
        <v>440</v>
      </c>
      <c r="D107" s="756"/>
      <c r="E107" s="756"/>
      <c r="F107" s="756"/>
      <c r="G107" s="757"/>
      <c r="N107" s="243"/>
    </row>
    <row r="108" spans="2:14" ht="21.75" hidden="1" customHeight="1" outlineLevel="1" thickBot="1" x14ac:dyDescent="0.55000000000000004">
      <c r="C108" s="271" t="s">
        <v>441</v>
      </c>
      <c r="D108" s="272">
        <f>'[10]1) Tableau budgétaire 1'!D110</f>
        <v>0</v>
      </c>
      <c r="E108" s="272">
        <f>'[10]1) Tableau budgétaire 1'!E110</f>
        <v>0</v>
      </c>
      <c r="F108" s="272">
        <f>'[10]1) Tableau budgétaire 1'!F110</f>
        <v>0</v>
      </c>
      <c r="G108" s="273">
        <f t="shared" ref="G108:G116" si="18">SUM(D108:F108)</f>
        <v>0</v>
      </c>
      <c r="N108" s="243"/>
    </row>
    <row r="109" spans="2:14" hidden="1" outlineLevel="1" x14ac:dyDescent="0.5">
      <c r="B109" s="243">
        <v>1</v>
      </c>
      <c r="C109" s="255" t="s">
        <v>414</v>
      </c>
      <c r="D109" s="256"/>
      <c r="E109" s="257"/>
      <c r="F109" s="257"/>
      <c r="G109" s="258">
        <f t="shared" si="18"/>
        <v>0</v>
      </c>
      <c r="N109" s="243"/>
    </row>
    <row r="110" spans="2:14" hidden="1" outlineLevel="1" x14ac:dyDescent="0.5">
      <c r="B110" s="243">
        <v>2</v>
      </c>
      <c r="C110" s="259" t="s">
        <v>415</v>
      </c>
      <c r="D110" s="260"/>
      <c r="E110" s="261"/>
      <c r="F110" s="261"/>
      <c r="G110" s="262">
        <f t="shared" si="18"/>
        <v>0</v>
      </c>
      <c r="N110" s="243"/>
    </row>
    <row r="111" spans="2:14" ht="31.5" hidden="1" outlineLevel="1" x14ac:dyDescent="0.5">
      <c r="B111" s="243">
        <v>3</v>
      </c>
      <c r="C111" s="259" t="s">
        <v>416</v>
      </c>
      <c r="D111" s="260"/>
      <c r="E111" s="260"/>
      <c r="F111" s="260"/>
      <c r="G111" s="262">
        <f t="shared" si="18"/>
        <v>0</v>
      </c>
      <c r="N111" s="243"/>
    </row>
    <row r="112" spans="2:14" hidden="1" outlineLevel="1" x14ac:dyDescent="0.5">
      <c r="B112" s="243">
        <v>4</v>
      </c>
      <c r="C112" s="263" t="s">
        <v>417</v>
      </c>
      <c r="D112" s="260"/>
      <c r="E112" s="260"/>
      <c r="F112" s="260"/>
      <c r="G112" s="262">
        <f t="shared" si="18"/>
        <v>0</v>
      </c>
      <c r="N112" s="243"/>
    </row>
    <row r="113" spans="2:14" hidden="1" outlineLevel="1" x14ac:dyDescent="0.5">
      <c r="B113" s="243">
        <v>5</v>
      </c>
      <c r="C113" s="259" t="s">
        <v>418</v>
      </c>
      <c r="D113" s="260"/>
      <c r="E113" s="260"/>
      <c r="F113" s="260"/>
      <c r="G113" s="262">
        <f t="shared" si="18"/>
        <v>0</v>
      </c>
      <c r="N113" s="243"/>
    </row>
    <row r="114" spans="2:14" hidden="1" outlineLevel="1" x14ac:dyDescent="0.5">
      <c r="B114" s="243">
        <v>6</v>
      </c>
      <c r="C114" s="259" t="s">
        <v>419</v>
      </c>
      <c r="D114" s="260"/>
      <c r="E114" s="260"/>
      <c r="F114" s="260"/>
      <c r="G114" s="262">
        <f t="shared" si="18"/>
        <v>0</v>
      </c>
      <c r="N114" s="243"/>
    </row>
    <row r="115" spans="2:14" ht="31.5" hidden="1" outlineLevel="1" x14ac:dyDescent="0.5">
      <c r="B115" s="243">
        <v>7</v>
      </c>
      <c r="C115" s="259" t="s">
        <v>420</v>
      </c>
      <c r="D115" s="260"/>
      <c r="E115" s="260"/>
      <c r="F115" s="260"/>
      <c r="G115" s="262">
        <f t="shared" si="18"/>
        <v>0</v>
      </c>
      <c r="N115" s="243"/>
    </row>
    <row r="116" spans="2:14" hidden="1" outlineLevel="1" x14ac:dyDescent="0.5">
      <c r="C116" s="264" t="s">
        <v>421</v>
      </c>
      <c r="D116" s="265">
        <f t="shared" ref="D116:F116" si="19">SUM(D109:D115)</f>
        <v>0</v>
      </c>
      <c r="E116" s="265">
        <f t="shared" si="19"/>
        <v>0</v>
      </c>
      <c r="F116" s="265">
        <f t="shared" si="19"/>
        <v>0</v>
      </c>
      <c r="G116" s="262">
        <f t="shared" si="18"/>
        <v>0</v>
      </c>
      <c r="N116" s="243"/>
    </row>
    <row r="117" spans="2:14" s="267" customFormat="1" hidden="1" outlineLevel="1" x14ac:dyDescent="0.5">
      <c r="C117" s="268"/>
      <c r="D117" s="269"/>
      <c r="E117" s="269"/>
      <c r="F117" s="269"/>
      <c r="G117" s="274"/>
    </row>
    <row r="118" spans="2:14" hidden="1" outlineLevel="1" x14ac:dyDescent="0.5">
      <c r="C118" s="755" t="s">
        <v>442</v>
      </c>
      <c r="D118" s="756"/>
      <c r="E118" s="756"/>
      <c r="F118" s="756"/>
      <c r="G118" s="757"/>
      <c r="N118" s="243"/>
    </row>
    <row r="119" spans="2:14" ht="21" hidden="1" customHeight="1" outlineLevel="1" thickBot="1" x14ac:dyDescent="0.55000000000000004">
      <c r="C119" s="271" t="s">
        <v>443</v>
      </c>
      <c r="D119" s="272">
        <f>'[10]1) Tableau budgétaire 1'!D120</f>
        <v>0</v>
      </c>
      <c r="E119" s="272">
        <f>'[10]1) Tableau budgétaire 1'!E120</f>
        <v>0</v>
      </c>
      <c r="F119" s="272">
        <f>'[10]1) Tableau budgétaire 1'!F120</f>
        <v>0</v>
      </c>
      <c r="G119" s="273">
        <f t="shared" ref="G119:G127" si="20">SUM(D119:F119)</f>
        <v>0</v>
      </c>
      <c r="N119" s="243"/>
    </row>
    <row r="120" spans="2:14" hidden="1" outlineLevel="1" x14ac:dyDescent="0.5">
      <c r="B120" s="243">
        <v>1</v>
      </c>
      <c r="C120" s="255" t="s">
        <v>414</v>
      </c>
      <c r="D120" s="256"/>
      <c r="E120" s="257"/>
      <c r="F120" s="257"/>
      <c r="G120" s="258">
        <f t="shared" si="20"/>
        <v>0</v>
      </c>
      <c r="N120" s="243"/>
    </row>
    <row r="121" spans="2:14" hidden="1" outlineLevel="1" x14ac:dyDescent="0.5">
      <c r="B121" s="243">
        <v>2</v>
      </c>
      <c r="C121" s="259" t="s">
        <v>415</v>
      </c>
      <c r="D121" s="260"/>
      <c r="E121" s="261"/>
      <c r="F121" s="261"/>
      <c r="G121" s="262">
        <f t="shared" si="20"/>
        <v>0</v>
      </c>
      <c r="N121" s="243"/>
    </row>
    <row r="122" spans="2:14" ht="31.5" hidden="1" outlineLevel="1" x14ac:dyDescent="0.5">
      <c r="B122" s="243">
        <v>3</v>
      </c>
      <c r="C122" s="259" t="s">
        <v>416</v>
      </c>
      <c r="D122" s="260"/>
      <c r="E122" s="260"/>
      <c r="F122" s="260"/>
      <c r="G122" s="262">
        <f t="shared" si="20"/>
        <v>0</v>
      </c>
      <c r="N122" s="243"/>
    </row>
    <row r="123" spans="2:14" hidden="1" outlineLevel="1" x14ac:dyDescent="0.5">
      <c r="B123" s="243">
        <v>4</v>
      </c>
      <c r="C123" s="263" t="s">
        <v>417</v>
      </c>
      <c r="D123" s="260"/>
      <c r="E123" s="260"/>
      <c r="F123" s="260"/>
      <c r="G123" s="262">
        <f t="shared" si="20"/>
        <v>0</v>
      </c>
      <c r="N123" s="243"/>
    </row>
    <row r="124" spans="2:14" hidden="1" outlineLevel="1" x14ac:dyDescent="0.5">
      <c r="B124" s="243">
        <v>5</v>
      </c>
      <c r="C124" s="259" t="s">
        <v>418</v>
      </c>
      <c r="D124" s="260"/>
      <c r="E124" s="260"/>
      <c r="F124" s="260"/>
      <c r="G124" s="262">
        <f t="shared" si="20"/>
        <v>0</v>
      </c>
      <c r="N124" s="243"/>
    </row>
    <row r="125" spans="2:14" hidden="1" outlineLevel="1" x14ac:dyDescent="0.5">
      <c r="B125" s="243">
        <v>6</v>
      </c>
      <c r="C125" s="259" t="s">
        <v>419</v>
      </c>
      <c r="D125" s="260"/>
      <c r="E125" s="260"/>
      <c r="F125" s="260"/>
      <c r="G125" s="262">
        <f t="shared" si="20"/>
        <v>0</v>
      </c>
      <c r="N125" s="243"/>
    </row>
    <row r="126" spans="2:14" ht="31.5" hidden="1" outlineLevel="1" x14ac:dyDescent="0.5">
      <c r="B126" s="243">
        <v>7</v>
      </c>
      <c r="C126" s="259" t="s">
        <v>420</v>
      </c>
      <c r="D126" s="260"/>
      <c r="E126" s="260"/>
      <c r="F126" s="260"/>
      <c r="G126" s="262">
        <f t="shared" si="20"/>
        <v>0</v>
      </c>
      <c r="N126" s="243"/>
    </row>
    <row r="127" spans="2:14" hidden="1" outlineLevel="1" x14ac:dyDescent="0.5">
      <c r="C127" s="264" t="s">
        <v>421</v>
      </c>
      <c r="D127" s="265">
        <f t="shared" ref="D127:F127" si="21">SUM(D120:D126)</f>
        <v>0</v>
      </c>
      <c r="E127" s="265">
        <f t="shared" si="21"/>
        <v>0</v>
      </c>
      <c r="F127" s="265">
        <f t="shared" si="21"/>
        <v>0</v>
      </c>
      <c r="G127" s="262">
        <f t="shared" si="20"/>
        <v>0</v>
      </c>
      <c r="N127" s="243"/>
    </row>
    <row r="128" spans="2:14" s="267" customFormat="1" hidden="1" outlineLevel="1" x14ac:dyDescent="0.5">
      <c r="C128" s="268"/>
      <c r="D128" s="269"/>
      <c r="E128" s="269"/>
      <c r="F128" s="269"/>
      <c r="G128" s="274"/>
    </row>
    <row r="129" spans="2:14" hidden="1" outlineLevel="1" x14ac:dyDescent="0.5">
      <c r="C129" s="755" t="s">
        <v>444</v>
      </c>
      <c r="D129" s="756"/>
      <c r="E129" s="756"/>
      <c r="F129" s="756"/>
      <c r="G129" s="757"/>
      <c r="N129" s="243"/>
    </row>
    <row r="130" spans="2:14" ht="24" hidden="1" customHeight="1" outlineLevel="1" thickBot="1" x14ac:dyDescent="0.55000000000000004">
      <c r="C130" s="271" t="s">
        <v>445</v>
      </c>
      <c r="D130" s="272">
        <f>'[10]1) Tableau budgétaire 1'!D130</f>
        <v>0</v>
      </c>
      <c r="E130" s="272">
        <f>'[10]1) Tableau budgétaire 1'!E130</f>
        <v>0</v>
      </c>
      <c r="F130" s="272">
        <f>'[10]1) Tableau budgétaire 1'!F130</f>
        <v>0</v>
      </c>
      <c r="G130" s="273">
        <f t="shared" ref="G130:G138" si="22">SUM(D130:F130)</f>
        <v>0</v>
      </c>
      <c r="N130" s="243"/>
    </row>
    <row r="131" spans="2:14" ht="15.75" hidden="1" customHeight="1" outlineLevel="1" x14ac:dyDescent="0.5">
      <c r="B131" s="243">
        <v>1</v>
      </c>
      <c r="C131" s="255" t="s">
        <v>414</v>
      </c>
      <c r="D131" s="256"/>
      <c r="E131" s="257"/>
      <c r="F131" s="257"/>
      <c r="G131" s="258">
        <f t="shared" si="22"/>
        <v>0</v>
      </c>
      <c r="N131" s="243"/>
    </row>
    <row r="132" spans="2:14" s="276" customFormat="1" hidden="1" outlineLevel="1" x14ac:dyDescent="0.5">
      <c r="B132" s="243">
        <v>2</v>
      </c>
      <c r="C132" s="259" t="s">
        <v>415</v>
      </c>
      <c r="D132" s="260"/>
      <c r="E132" s="261"/>
      <c r="F132" s="261"/>
      <c r="G132" s="262">
        <f t="shared" si="22"/>
        <v>0</v>
      </c>
    </row>
    <row r="133" spans="2:14" s="276" customFormat="1" ht="15.75" hidden="1" customHeight="1" outlineLevel="1" x14ac:dyDescent="0.5">
      <c r="B133" s="243">
        <v>3</v>
      </c>
      <c r="C133" s="259" t="s">
        <v>416</v>
      </c>
      <c r="D133" s="260"/>
      <c r="E133" s="260"/>
      <c r="F133" s="260"/>
      <c r="G133" s="262">
        <f t="shared" si="22"/>
        <v>0</v>
      </c>
    </row>
    <row r="134" spans="2:14" s="276" customFormat="1" hidden="1" outlineLevel="1" x14ac:dyDescent="0.5">
      <c r="B134" s="243">
        <v>4</v>
      </c>
      <c r="C134" s="263" t="s">
        <v>417</v>
      </c>
      <c r="D134" s="260"/>
      <c r="E134" s="260"/>
      <c r="F134" s="260"/>
      <c r="G134" s="262">
        <f t="shared" si="22"/>
        <v>0</v>
      </c>
    </row>
    <row r="135" spans="2:14" s="276" customFormat="1" hidden="1" outlineLevel="1" x14ac:dyDescent="0.5">
      <c r="B135" s="243">
        <v>5</v>
      </c>
      <c r="C135" s="259" t="s">
        <v>418</v>
      </c>
      <c r="D135" s="260"/>
      <c r="E135" s="260"/>
      <c r="F135" s="260"/>
      <c r="G135" s="262">
        <f t="shared" si="22"/>
        <v>0</v>
      </c>
    </row>
    <row r="136" spans="2:14" s="276" customFormat="1" ht="15.75" hidden="1" customHeight="1" outlineLevel="1" x14ac:dyDescent="0.5">
      <c r="B136" s="243">
        <v>6</v>
      </c>
      <c r="C136" s="259" t="s">
        <v>419</v>
      </c>
      <c r="D136" s="260"/>
      <c r="E136" s="260"/>
      <c r="F136" s="260"/>
      <c r="G136" s="262">
        <f t="shared" si="22"/>
        <v>0</v>
      </c>
    </row>
    <row r="137" spans="2:14" s="276" customFormat="1" ht="31.5" hidden="1" outlineLevel="1" x14ac:dyDescent="0.5">
      <c r="B137" s="243">
        <v>7</v>
      </c>
      <c r="C137" s="259" t="s">
        <v>420</v>
      </c>
      <c r="D137" s="260"/>
      <c r="E137" s="260"/>
      <c r="F137" s="260"/>
      <c r="G137" s="262">
        <f t="shared" si="22"/>
        <v>0</v>
      </c>
    </row>
    <row r="138" spans="2:14" s="276" customFormat="1" hidden="1" outlineLevel="1" x14ac:dyDescent="0.5">
      <c r="C138" s="264" t="s">
        <v>421</v>
      </c>
      <c r="D138" s="265">
        <f t="shared" ref="D138:F138" si="23">SUM(D131:D137)</f>
        <v>0</v>
      </c>
      <c r="E138" s="265">
        <f t="shared" si="23"/>
        <v>0</v>
      </c>
      <c r="F138" s="265">
        <f t="shared" si="23"/>
        <v>0</v>
      </c>
      <c r="G138" s="262">
        <f t="shared" si="22"/>
        <v>0</v>
      </c>
    </row>
    <row r="139" spans="2:14" s="276" customFormat="1" hidden="1" outlineLevel="1" x14ac:dyDescent="0.5">
      <c r="C139" s="243"/>
      <c r="D139" s="267"/>
      <c r="E139" s="267"/>
      <c r="F139" s="267"/>
      <c r="G139" s="243"/>
    </row>
    <row r="140" spans="2:14" s="276" customFormat="1" hidden="1" outlineLevel="1" x14ac:dyDescent="0.5">
      <c r="B140" s="755" t="s">
        <v>446</v>
      </c>
      <c r="C140" s="756"/>
      <c r="D140" s="756"/>
      <c r="E140" s="756"/>
      <c r="F140" s="756"/>
      <c r="G140" s="757"/>
    </row>
    <row r="141" spans="2:14" s="276" customFormat="1" hidden="1" outlineLevel="1" x14ac:dyDescent="0.5">
      <c r="B141" s="243"/>
      <c r="C141" s="755" t="s">
        <v>447</v>
      </c>
      <c r="D141" s="756"/>
      <c r="E141" s="756"/>
      <c r="F141" s="756"/>
      <c r="G141" s="757"/>
    </row>
    <row r="142" spans="2:14" s="276" customFormat="1" ht="24" hidden="1" customHeight="1" outlineLevel="1" thickBot="1" x14ac:dyDescent="0.55000000000000004">
      <c r="B142" s="243"/>
      <c r="C142" s="271" t="s">
        <v>448</v>
      </c>
      <c r="D142" s="272">
        <f>'[10]1) Tableau budgétaire 1'!D142</f>
        <v>0</v>
      </c>
      <c r="E142" s="272">
        <f>'[10]1) Tableau budgétaire 1'!E142</f>
        <v>0</v>
      </c>
      <c r="F142" s="272">
        <f>'[10]1) Tableau budgétaire 1'!F142</f>
        <v>0</v>
      </c>
      <c r="G142" s="273">
        <f>SUM(D142:F142)</f>
        <v>0</v>
      </c>
    </row>
    <row r="143" spans="2:14" s="276" customFormat="1" ht="24.75" hidden="1" customHeight="1" outlineLevel="1" x14ac:dyDescent="0.5">
      <c r="B143" s="243">
        <v>1</v>
      </c>
      <c r="C143" s="255" t="s">
        <v>414</v>
      </c>
      <c r="D143" s="256"/>
      <c r="E143" s="257"/>
      <c r="F143" s="257"/>
      <c r="G143" s="258">
        <f t="shared" ref="G143:G150" si="24">SUM(D143:F143)</f>
        <v>0</v>
      </c>
    </row>
    <row r="144" spans="2:14" s="276" customFormat="1" ht="15.75" hidden="1" customHeight="1" outlineLevel="1" x14ac:dyDescent="0.5">
      <c r="B144" s="243">
        <v>2</v>
      </c>
      <c r="C144" s="259" t="s">
        <v>415</v>
      </c>
      <c r="D144" s="260"/>
      <c r="E144" s="261"/>
      <c r="F144" s="261"/>
      <c r="G144" s="262">
        <f t="shared" si="24"/>
        <v>0</v>
      </c>
    </row>
    <row r="145" spans="2:7" s="276" customFormat="1" ht="15.75" hidden="1" customHeight="1" outlineLevel="1" x14ac:dyDescent="0.5">
      <c r="B145" s="243">
        <v>3</v>
      </c>
      <c r="C145" s="259" t="s">
        <v>416</v>
      </c>
      <c r="D145" s="260"/>
      <c r="E145" s="260"/>
      <c r="F145" s="260"/>
      <c r="G145" s="262">
        <f t="shared" si="24"/>
        <v>0</v>
      </c>
    </row>
    <row r="146" spans="2:7" s="276" customFormat="1" ht="15.75" hidden="1" customHeight="1" outlineLevel="1" x14ac:dyDescent="0.5">
      <c r="B146" s="243">
        <v>4</v>
      </c>
      <c r="C146" s="263" t="s">
        <v>417</v>
      </c>
      <c r="D146" s="260"/>
      <c r="E146" s="260"/>
      <c r="F146" s="260"/>
      <c r="G146" s="262">
        <f t="shared" si="24"/>
        <v>0</v>
      </c>
    </row>
    <row r="147" spans="2:7" s="276" customFormat="1" ht="15.75" hidden="1" customHeight="1" outlineLevel="1" x14ac:dyDescent="0.5">
      <c r="B147" s="243">
        <v>5</v>
      </c>
      <c r="C147" s="259" t="s">
        <v>418</v>
      </c>
      <c r="D147" s="260"/>
      <c r="E147" s="260"/>
      <c r="F147" s="260"/>
      <c r="G147" s="262">
        <f t="shared" si="24"/>
        <v>0</v>
      </c>
    </row>
    <row r="148" spans="2:7" s="276" customFormat="1" ht="15.75" hidden="1" customHeight="1" outlineLevel="1" x14ac:dyDescent="0.5">
      <c r="B148" s="243">
        <v>6</v>
      </c>
      <c r="C148" s="259" t="s">
        <v>419</v>
      </c>
      <c r="D148" s="260"/>
      <c r="E148" s="260"/>
      <c r="F148" s="260"/>
      <c r="G148" s="262">
        <f t="shared" si="24"/>
        <v>0</v>
      </c>
    </row>
    <row r="149" spans="2:7" s="276" customFormat="1" ht="15.75" hidden="1" customHeight="1" outlineLevel="1" x14ac:dyDescent="0.5">
      <c r="B149" s="243">
        <v>7</v>
      </c>
      <c r="C149" s="259" t="s">
        <v>420</v>
      </c>
      <c r="D149" s="260"/>
      <c r="E149" s="260"/>
      <c r="F149" s="260"/>
      <c r="G149" s="262">
        <f t="shared" si="24"/>
        <v>0</v>
      </c>
    </row>
    <row r="150" spans="2:7" s="276" customFormat="1" ht="15.75" hidden="1" customHeight="1" outlineLevel="1" x14ac:dyDescent="0.5">
      <c r="B150" s="243"/>
      <c r="C150" s="264" t="s">
        <v>421</v>
      </c>
      <c r="D150" s="265">
        <f>SUM(D143:D149)</f>
        <v>0</v>
      </c>
      <c r="E150" s="265">
        <f>SUM(E143:E149)</f>
        <v>0</v>
      </c>
      <c r="F150" s="265">
        <f t="shared" ref="F150" si="25">SUM(F143:F149)</f>
        <v>0</v>
      </c>
      <c r="G150" s="262">
        <f t="shared" si="24"/>
        <v>0</v>
      </c>
    </row>
    <row r="151" spans="2:7" s="267" customFormat="1" ht="15.75" hidden="1" customHeight="1" outlineLevel="1" x14ac:dyDescent="0.5">
      <c r="C151" s="268"/>
      <c r="D151" s="269"/>
      <c r="E151" s="269"/>
      <c r="F151" s="269"/>
      <c r="G151" s="274"/>
    </row>
    <row r="152" spans="2:7" s="276" customFormat="1" ht="15.75" hidden="1" customHeight="1" outlineLevel="1" x14ac:dyDescent="0.5">
      <c r="C152" s="755" t="s">
        <v>449</v>
      </c>
      <c r="D152" s="756"/>
      <c r="E152" s="756"/>
      <c r="F152" s="756"/>
      <c r="G152" s="757"/>
    </row>
    <row r="153" spans="2:7" s="276" customFormat="1" ht="21" hidden="1" customHeight="1" outlineLevel="1" thickBot="1" x14ac:dyDescent="0.55000000000000004">
      <c r="C153" s="271" t="s">
        <v>450</v>
      </c>
      <c r="D153" s="272">
        <f>'[10]1) Tableau budgétaire 1'!D152</f>
        <v>0</v>
      </c>
      <c r="E153" s="272">
        <f>'[10]1) Tableau budgétaire 1'!E152</f>
        <v>0</v>
      </c>
      <c r="F153" s="272">
        <f>'[10]1) Tableau budgétaire 1'!F152</f>
        <v>0</v>
      </c>
      <c r="G153" s="273">
        <f t="shared" ref="G153:G161" si="26">SUM(D153:F153)</f>
        <v>0</v>
      </c>
    </row>
    <row r="154" spans="2:7" s="276" customFormat="1" ht="15.75" hidden="1" customHeight="1" outlineLevel="1" x14ac:dyDescent="0.5">
      <c r="B154" s="243">
        <v>1</v>
      </c>
      <c r="C154" s="255" t="s">
        <v>414</v>
      </c>
      <c r="D154" s="256"/>
      <c r="E154" s="257"/>
      <c r="F154" s="257"/>
      <c r="G154" s="258">
        <f t="shared" si="26"/>
        <v>0</v>
      </c>
    </row>
    <row r="155" spans="2:7" s="276" customFormat="1" ht="15.75" hidden="1" customHeight="1" outlineLevel="1" x14ac:dyDescent="0.5">
      <c r="B155" s="243">
        <v>2</v>
      </c>
      <c r="C155" s="259" t="s">
        <v>415</v>
      </c>
      <c r="D155" s="260"/>
      <c r="E155" s="261"/>
      <c r="F155" s="261"/>
      <c r="G155" s="262">
        <f t="shared" si="26"/>
        <v>0</v>
      </c>
    </row>
    <row r="156" spans="2:7" s="276" customFormat="1" ht="15.75" hidden="1" customHeight="1" outlineLevel="1" x14ac:dyDescent="0.5">
      <c r="B156" s="243">
        <v>3</v>
      </c>
      <c r="C156" s="259" t="s">
        <v>416</v>
      </c>
      <c r="D156" s="260"/>
      <c r="E156" s="260"/>
      <c r="F156" s="260"/>
      <c r="G156" s="262">
        <f t="shared" si="26"/>
        <v>0</v>
      </c>
    </row>
    <row r="157" spans="2:7" s="276" customFormat="1" ht="15.75" hidden="1" customHeight="1" outlineLevel="1" x14ac:dyDescent="0.5">
      <c r="B157" s="243">
        <v>4</v>
      </c>
      <c r="C157" s="263" t="s">
        <v>417</v>
      </c>
      <c r="D157" s="260"/>
      <c r="E157" s="260"/>
      <c r="F157" s="260"/>
      <c r="G157" s="262">
        <f t="shared" si="26"/>
        <v>0</v>
      </c>
    </row>
    <row r="158" spans="2:7" s="276" customFormat="1" ht="15.75" hidden="1" customHeight="1" outlineLevel="1" x14ac:dyDescent="0.5">
      <c r="B158" s="243">
        <v>5</v>
      </c>
      <c r="C158" s="259" t="s">
        <v>418</v>
      </c>
      <c r="D158" s="260"/>
      <c r="E158" s="260"/>
      <c r="F158" s="260"/>
      <c r="G158" s="262">
        <f t="shared" si="26"/>
        <v>0</v>
      </c>
    </row>
    <row r="159" spans="2:7" s="276" customFormat="1" ht="15.75" hidden="1" customHeight="1" outlineLevel="1" x14ac:dyDescent="0.5">
      <c r="B159" s="243">
        <v>6</v>
      </c>
      <c r="C159" s="259" t="s">
        <v>419</v>
      </c>
      <c r="D159" s="260"/>
      <c r="E159" s="260"/>
      <c r="F159" s="260"/>
      <c r="G159" s="262">
        <f t="shared" si="26"/>
        <v>0</v>
      </c>
    </row>
    <row r="160" spans="2:7" s="276" customFormat="1" ht="15.75" hidden="1" customHeight="1" outlineLevel="1" x14ac:dyDescent="0.5">
      <c r="B160" s="243">
        <v>7</v>
      </c>
      <c r="C160" s="259" t="s">
        <v>420</v>
      </c>
      <c r="D160" s="260"/>
      <c r="E160" s="260"/>
      <c r="F160" s="260"/>
      <c r="G160" s="262">
        <f t="shared" si="26"/>
        <v>0</v>
      </c>
    </row>
    <row r="161" spans="2:7" s="276" customFormat="1" ht="15.75" hidden="1" customHeight="1" outlineLevel="1" x14ac:dyDescent="0.5">
      <c r="C161" s="264" t="s">
        <v>421</v>
      </c>
      <c r="D161" s="265">
        <f t="shared" ref="D161:F161" si="27">SUM(D154:D160)</f>
        <v>0</v>
      </c>
      <c r="E161" s="265">
        <f t="shared" si="27"/>
        <v>0</v>
      </c>
      <c r="F161" s="265">
        <f t="shared" si="27"/>
        <v>0</v>
      </c>
      <c r="G161" s="262">
        <f t="shared" si="26"/>
        <v>0</v>
      </c>
    </row>
    <row r="162" spans="2:7" s="267" customFormat="1" ht="15.75" hidden="1" customHeight="1" outlineLevel="1" x14ac:dyDescent="0.5">
      <c r="C162" s="268"/>
      <c r="D162" s="269"/>
      <c r="E162" s="269"/>
      <c r="F162" s="269"/>
      <c r="G162" s="274"/>
    </row>
    <row r="163" spans="2:7" s="276" customFormat="1" ht="15.75" hidden="1" customHeight="1" outlineLevel="1" x14ac:dyDescent="0.5">
      <c r="C163" s="755" t="s">
        <v>451</v>
      </c>
      <c r="D163" s="756"/>
      <c r="E163" s="756"/>
      <c r="F163" s="756"/>
      <c r="G163" s="757"/>
    </row>
    <row r="164" spans="2:7" s="276" customFormat="1" ht="19.5" hidden="1" customHeight="1" outlineLevel="1" thickBot="1" x14ac:dyDescent="0.55000000000000004">
      <c r="C164" s="271" t="s">
        <v>452</v>
      </c>
      <c r="D164" s="272">
        <f>'[10]1) Tableau budgétaire 1'!D162</f>
        <v>0</v>
      </c>
      <c r="E164" s="272">
        <f>'[10]1) Tableau budgétaire 1'!E162</f>
        <v>0</v>
      </c>
      <c r="F164" s="272">
        <f>'[10]1) Tableau budgétaire 1'!F162</f>
        <v>0</v>
      </c>
      <c r="G164" s="273">
        <f t="shared" ref="G164:G172" si="28">SUM(D164:F164)</f>
        <v>0</v>
      </c>
    </row>
    <row r="165" spans="2:7" s="276" customFormat="1" ht="15.75" hidden="1" customHeight="1" outlineLevel="1" x14ac:dyDescent="0.5">
      <c r="B165" s="243">
        <v>1</v>
      </c>
      <c r="C165" s="255" t="s">
        <v>414</v>
      </c>
      <c r="D165" s="256"/>
      <c r="E165" s="257"/>
      <c r="F165" s="257"/>
      <c r="G165" s="258">
        <f t="shared" si="28"/>
        <v>0</v>
      </c>
    </row>
    <row r="166" spans="2:7" s="276" customFormat="1" ht="15.75" hidden="1" customHeight="1" outlineLevel="1" x14ac:dyDescent="0.5">
      <c r="B166" s="243">
        <v>2</v>
      </c>
      <c r="C166" s="259" t="s">
        <v>415</v>
      </c>
      <c r="D166" s="260"/>
      <c r="E166" s="261"/>
      <c r="F166" s="261"/>
      <c r="G166" s="262">
        <f t="shared" si="28"/>
        <v>0</v>
      </c>
    </row>
    <row r="167" spans="2:7" s="276" customFormat="1" ht="15.75" hidden="1" customHeight="1" outlineLevel="1" x14ac:dyDescent="0.5">
      <c r="B167" s="243">
        <v>3</v>
      </c>
      <c r="C167" s="259" t="s">
        <v>416</v>
      </c>
      <c r="D167" s="260"/>
      <c r="E167" s="260"/>
      <c r="F167" s="260"/>
      <c r="G167" s="262">
        <f t="shared" si="28"/>
        <v>0</v>
      </c>
    </row>
    <row r="168" spans="2:7" s="276" customFormat="1" ht="15.75" hidden="1" customHeight="1" outlineLevel="1" x14ac:dyDescent="0.5">
      <c r="B168" s="243">
        <v>4</v>
      </c>
      <c r="C168" s="263" t="s">
        <v>417</v>
      </c>
      <c r="D168" s="260"/>
      <c r="E168" s="260"/>
      <c r="F168" s="260"/>
      <c r="G168" s="262">
        <f t="shared" si="28"/>
        <v>0</v>
      </c>
    </row>
    <row r="169" spans="2:7" s="276" customFormat="1" ht="15.75" hidden="1" customHeight="1" outlineLevel="1" x14ac:dyDescent="0.5">
      <c r="B169" s="243">
        <v>5</v>
      </c>
      <c r="C169" s="259" t="s">
        <v>418</v>
      </c>
      <c r="D169" s="260"/>
      <c r="E169" s="260"/>
      <c r="F169" s="260"/>
      <c r="G169" s="262">
        <f t="shared" si="28"/>
        <v>0</v>
      </c>
    </row>
    <row r="170" spans="2:7" s="276" customFormat="1" ht="15.75" hidden="1" customHeight="1" outlineLevel="1" x14ac:dyDescent="0.5">
      <c r="B170" s="243">
        <v>6</v>
      </c>
      <c r="C170" s="259" t="s">
        <v>419</v>
      </c>
      <c r="D170" s="260"/>
      <c r="E170" s="260"/>
      <c r="F170" s="260"/>
      <c r="G170" s="262">
        <f t="shared" si="28"/>
        <v>0</v>
      </c>
    </row>
    <row r="171" spans="2:7" s="276" customFormat="1" ht="15.75" hidden="1" customHeight="1" outlineLevel="1" x14ac:dyDescent="0.5">
      <c r="B171" s="243">
        <v>7</v>
      </c>
      <c r="C171" s="259" t="s">
        <v>420</v>
      </c>
      <c r="D171" s="260"/>
      <c r="E171" s="260"/>
      <c r="F171" s="260"/>
      <c r="G171" s="262">
        <f t="shared" si="28"/>
        <v>0</v>
      </c>
    </row>
    <row r="172" spans="2:7" s="276" customFormat="1" ht="15.75" hidden="1" customHeight="1" outlineLevel="1" x14ac:dyDescent="0.5">
      <c r="C172" s="264" t="s">
        <v>421</v>
      </c>
      <c r="D172" s="265">
        <f t="shared" ref="D172:F172" si="29">SUM(D165:D171)</f>
        <v>0</v>
      </c>
      <c r="E172" s="265">
        <f t="shared" si="29"/>
        <v>0</v>
      </c>
      <c r="F172" s="265">
        <f t="shared" si="29"/>
        <v>0</v>
      </c>
      <c r="G172" s="262">
        <f t="shared" si="28"/>
        <v>0</v>
      </c>
    </row>
    <row r="173" spans="2:7" s="267" customFormat="1" ht="15.75" hidden="1" customHeight="1" outlineLevel="1" x14ac:dyDescent="0.5">
      <c r="C173" s="268"/>
      <c r="D173" s="269"/>
      <c r="E173" s="269"/>
      <c r="F173" s="269"/>
      <c r="G173" s="274"/>
    </row>
    <row r="174" spans="2:7" s="276" customFormat="1" ht="15.75" hidden="1" customHeight="1" outlineLevel="1" x14ac:dyDescent="0.5">
      <c r="C174" s="755" t="s">
        <v>453</v>
      </c>
      <c r="D174" s="756"/>
      <c r="E174" s="756"/>
      <c r="F174" s="756"/>
      <c r="G174" s="757"/>
    </row>
    <row r="175" spans="2:7" s="276" customFormat="1" ht="22.5" hidden="1" customHeight="1" outlineLevel="1" thickBot="1" x14ac:dyDescent="0.55000000000000004">
      <c r="C175" s="271" t="s">
        <v>454</v>
      </c>
      <c r="D175" s="272">
        <f>'[10]1) Tableau budgétaire 1'!D172</f>
        <v>0</v>
      </c>
      <c r="E175" s="272">
        <f>'[10]1) Tableau budgétaire 1'!E172</f>
        <v>0</v>
      </c>
      <c r="F175" s="272">
        <f>'[10]1) Tableau budgétaire 1'!F172</f>
        <v>0</v>
      </c>
      <c r="G175" s="273">
        <f t="shared" ref="G175:G183" si="30">SUM(D175:F175)</f>
        <v>0</v>
      </c>
    </row>
    <row r="176" spans="2:7" s="276" customFormat="1" ht="15.75" hidden="1" customHeight="1" outlineLevel="1" x14ac:dyDescent="0.5">
      <c r="B176" s="243">
        <v>1</v>
      </c>
      <c r="C176" s="255" t="s">
        <v>414</v>
      </c>
      <c r="D176" s="256"/>
      <c r="E176" s="257"/>
      <c r="F176" s="257"/>
      <c r="G176" s="258">
        <f t="shared" si="30"/>
        <v>0</v>
      </c>
    </row>
    <row r="177" spans="2:7" s="276" customFormat="1" ht="15.75" hidden="1" customHeight="1" outlineLevel="1" x14ac:dyDescent="0.5">
      <c r="B177" s="243">
        <v>2</v>
      </c>
      <c r="C177" s="259" t="s">
        <v>415</v>
      </c>
      <c r="D177" s="260"/>
      <c r="E177" s="261"/>
      <c r="F177" s="261"/>
      <c r="G177" s="262">
        <f t="shared" si="30"/>
        <v>0</v>
      </c>
    </row>
    <row r="178" spans="2:7" s="276" customFormat="1" ht="15.75" hidden="1" customHeight="1" outlineLevel="1" x14ac:dyDescent="0.5">
      <c r="B178" s="243">
        <v>3</v>
      </c>
      <c r="C178" s="259" t="s">
        <v>416</v>
      </c>
      <c r="D178" s="260"/>
      <c r="E178" s="260"/>
      <c r="F178" s="260"/>
      <c r="G178" s="262">
        <f t="shared" si="30"/>
        <v>0</v>
      </c>
    </row>
    <row r="179" spans="2:7" s="276" customFormat="1" ht="15.75" hidden="1" customHeight="1" outlineLevel="1" x14ac:dyDescent="0.5">
      <c r="B179" s="243">
        <v>4</v>
      </c>
      <c r="C179" s="263" t="s">
        <v>417</v>
      </c>
      <c r="D179" s="260"/>
      <c r="E179" s="260"/>
      <c r="F179" s="260"/>
      <c r="G179" s="262">
        <f t="shared" si="30"/>
        <v>0</v>
      </c>
    </row>
    <row r="180" spans="2:7" s="276" customFormat="1" ht="15.75" hidden="1" customHeight="1" outlineLevel="1" x14ac:dyDescent="0.5">
      <c r="B180" s="243">
        <v>5</v>
      </c>
      <c r="C180" s="259" t="s">
        <v>418</v>
      </c>
      <c r="D180" s="260"/>
      <c r="E180" s="260"/>
      <c r="F180" s="260"/>
      <c r="G180" s="262">
        <f t="shared" si="30"/>
        <v>0</v>
      </c>
    </row>
    <row r="181" spans="2:7" s="276" customFormat="1" ht="15.75" hidden="1" customHeight="1" outlineLevel="1" x14ac:dyDescent="0.5">
      <c r="B181" s="243">
        <v>6</v>
      </c>
      <c r="C181" s="259" t="s">
        <v>419</v>
      </c>
      <c r="D181" s="260"/>
      <c r="E181" s="260"/>
      <c r="F181" s="260"/>
      <c r="G181" s="262">
        <f t="shared" si="30"/>
        <v>0</v>
      </c>
    </row>
    <row r="182" spans="2:7" s="276" customFormat="1" ht="15.75" hidden="1" customHeight="1" outlineLevel="1" x14ac:dyDescent="0.5">
      <c r="B182" s="243">
        <v>7</v>
      </c>
      <c r="C182" s="259" t="s">
        <v>420</v>
      </c>
      <c r="D182" s="260"/>
      <c r="E182" s="260"/>
      <c r="F182" s="260"/>
      <c r="G182" s="262">
        <f t="shared" si="30"/>
        <v>0</v>
      </c>
    </row>
    <row r="183" spans="2:7" s="276" customFormat="1" ht="15.75" hidden="1" customHeight="1" outlineLevel="1" x14ac:dyDescent="0.5">
      <c r="C183" s="264" t="s">
        <v>421</v>
      </c>
      <c r="D183" s="265">
        <f t="shared" ref="D183:F183" si="31">SUM(D176:D182)</f>
        <v>0</v>
      </c>
      <c r="E183" s="265">
        <f t="shared" si="31"/>
        <v>0</v>
      </c>
      <c r="F183" s="265">
        <f t="shared" si="31"/>
        <v>0</v>
      </c>
      <c r="G183" s="262">
        <f t="shared" si="30"/>
        <v>0</v>
      </c>
    </row>
    <row r="184" spans="2:7" s="276" customFormat="1" ht="15.75" customHeight="1" collapsed="1" x14ac:dyDescent="0.5">
      <c r="C184" s="243"/>
      <c r="D184" s="267"/>
      <c r="E184" s="267"/>
      <c r="F184" s="267"/>
      <c r="G184" s="243"/>
    </row>
    <row r="185" spans="2:7" s="276" customFormat="1" ht="18" customHeight="1" x14ac:dyDescent="0.5">
      <c r="C185" s="755" t="s">
        <v>455</v>
      </c>
      <c r="D185" s="756"/>
      <c r="E185" s="756"/>
      <c r="F185" s="756"/>
      <c r="G185" s="757"/>
    </row>
    <row r="186" spans="2:7" s="276" customFormat="1" ht="40.5" customHeight="1" thickBot="1" x14ac:dyDescent="0.55000000000000004">
      <c r="C186" s="271" t="s">
        <v>456</v>
      </c>
      <c r="D186" s="272">
        <f>'[10]1) Tableau budgétaire 1'!D180</f>
        <v>0</v>
      </c>
      <c r="E186" s="272">
        <f>'[10]1) Tableau budgétaire 1'!E180</f>
        <v>0</v>
      </c>
      <c r="F186" s="272">
        <f>'[10]1) Tableau budgétaire 1'!F180</f>
        <v>0</v>
      </c>
      <c r="G186" s="273">
        <f t="shared" ref="G186:G194" si="32">SUM(D186:F186)</f>
        <v>0</v>
      </c>
    </row>
    <row r="187" spans="2:7" s="276" customFormat="1" ht="15.75" customHeight="1" x14ac:dyDescent="0.5">
      <c r="B187" s="243">
        <v>1</v>
      </c>
      <c r="C187" s="255" t="s">
        <v>414</v>
      </c>
      <c r="D187" s="256">
        <f>SUMIF('BU PROG USD'!P:P,'Format PBF 2'!B187,'BU PROG USD'!J:J)</f>
        <v>32615.384615384617</v>
      </c>
      <c r="E187" s="257"/>
      <c r="F187" s="257"/>
      <c r="G187" s="258">
        <f t="shared" si="32"/>
        <v>32615.384615384617</v>
      </c>
    </row>
    <row r="188" spans="2:7" s="276" customFormat="1" ht="15.75" customHeight="1" x14ac:dyDescent="0.5">
      <c r="B188" s="243">
        <v>2</v>
      </c>
      <c r="C188" s="259" t="s">
        <v>415</v>
      </c>
      <c r="D188" s="260">
        <f>SUMIF('BU PROG USD'!P:P,'Format PBF 2'!B188,'BU PROG USD'!J:J)</f>
        <v>15601.153076923076</v>
      </c>
      <c r="E188" s="261"/>
      <c r="F188" s="261"/>
      <c r="G188" s="262">
        <f t="shared" si="32"/>
        <v>15601.153076923076</v>
      </c>
    </row>
    <row r="189" spans="2:7" s="276" customFormat="1" ht="15.75" customHeight="1" x14ac:dyDescent="0.5">
      <c r="B189" s="243">
        <v>3</v>
      </c>
      <c r="C189" s="259" t="s">
        <v>416</v>
      </c>
      <c r="D189" s="260">
        <f>SUMIF('BU PROG USD'!P:P,'Format PBF 2'!B189,'BU PROG USD'!J:J)</f>
        <v>4000</v>
      </c>
      <c r="E189" s="260"/>
      <c r="F189" s="260"/>
      <c r="G189" s="262">
        <f t="shared" si="32"/>
        <v>4000</v>
      </c>
    </row>
    <row r="190" spans="2:7" s="276" customFormat="1" ht="15.75" customHeight="1" x14ac:dyDescent="0.5">
      <c r="B190" s="243">
        <v>4</v>
      </c>
      <c r="C190" s="263" t="s">
        <v>417</v>
      </c>
      <c r="D190" s="260">
        <f>SUMIF('BU PROG USD'!P:P,'Format PBF 2'!B190,'BU PROG USD'!J:J)</f>
        <v>24267</v>
      </c>
      <c r="E190" s="260"/>
      <c r="F190" s="260"/>
      <c r="G190" s="262">
        <f t="shared" si="32"/>
        <v>24267</v>
      </c>
    </row>
    <row r="191" spans="2:7" s="276" customFormat="1" ht="15.75" customHeight="1" x14ac:dyDescent="0.5">
      <c r="B191" s="243">
        <v>5</v>
      </c>
      <c r="C191" s="259" t="s">
        <v>418</v>
      </c>
      <c r="D191" s="260">
        <f>SUMIF('BU PROG USD'!P:P,'Format PBF 2'!B191,'BU PROG USD'!J:J)</f>
        <v>0</v>
      </c>
      <c r="E191" s="260"/>
      <c r="F191" s="260"/>
      <c r="G191" s="262">
        <f t="shared" si="32"/>
        <v>0</v>
      </c>
    </row>
    <row r="192" spans="2:7" s="276" customFormat="1" ht="15.75" customHeight="1" x14ac:dyDescent="0.5">
      <c r="B192" s="243">
        <v>6</v>
      </c>
      <c r="C192" s="259" t="s">
        <v>419</v>
      </c>
      <c r="D192" s="260">
        <f>SUMIF('BU PROG USD'!P:P,'Format PBF 2'!B192,'BU PROG USD'!J:J)</f>
        <v>0</v>
      </c>
      <c r="E192" s="260"/>
      <c r="F192" s="260"/>
      <c r="G192" s="262">
        <f t="shared" si="32"/>
        <v>0</v>
      </c>
    </row>
    <row r="193" spans="2:13" s="276" customFormat="1" ht="15.75" customHeight="1" x14ac:dyDescent="0.5">
      <c r="B193" s="243">
        <v>7</v>
      </c>
      <c r="C193" s="259" t="s">
        <v>420</v>
      </c>
      <c r="D193" s="260">
        <f>SUMIF('BU PROG USD'!P:P,'Format PBF 2'!B193,'BU PROG USD'!J:J)</f>
        <v>17876.923076923074</v>
      </c>
      <c r="E193" s="260"/>
      <c r="F193" s="260"/>
      <c r="G193" s="262">
        <f t="shared" si="32"/>
        <v>17876.923076923074</v>
      </c>
    </row>
    <row r="194" spans="2:13" s="276" customFormat="1" ht="15.75" customHeight="1" x14ac:dyDescent="0.5">
      <c r="C194" s="264" t="s">
        <v>421</v>
      </c>
      <c r="D194" s="265">
        <f>SUM(D187:D193)</f>
        <v>94360.460769230776</v>
      </c>
      <c r="E194" s="265">
        <f t="shared" ref="E194:F194" si="33">SUM(E187:E193)</f>
        <v>0</v>
      </c>
      <c r="F194" s="265">
        <f t="shared" si="33"/>
        <v>0</v>
      </c>
      <c r="G194" s="262">
        <f t="shared" si="32"/>
        <v>94360.460769230776</v>
      </c>
    </row>
    <row r="195" spans="2:13" s="276" customFormat="1" ht="15.75" customHeight="1" thickBot="1" x14ac:dyDescent="0.55000000000000004">
      <c r="C195" s="243"/>
      <c r="D195" s="267"/>
      <c r="E195" s="267"/>
      <c r="F195" s="267"/>
      <c r="G195" s="243"/>
    </row>
    <row r="196" spans="2:13" s="276" customFormat="1" ht="19.5" customHeight="1" thickBot="1" x14ac:dyDescent="0.55000000000000004">
      <c r="C196" s="752" t="s">
        <v>457</v>
      </c>
      <c r="D196" s="753"/>
      <c r="E196" s="753"/>
      <c r="F196" s="753"/>
      <c r="G196" s="754"/>
    </row>
    <row r="197" spans="2:13" s="276" customFormat="1" ht="51" customHeight="1" thickBot="1" x14ac:dyDescent="0.55000000000000004">
      <c r="C197" s="277"/>
      <c r="D197" s="277" t="str">
        <f>'[10]1) Tableau budgétaire 1'!D5</f>
        <v>Organisation recipiendiaire (budget en USD)</v>
      </c>
      <c r="E197" s="278" t="s">
        <v>458</v>
      </c>
      <c r="F197" s="279" t="s">
        <v>459</v>
      </c>
      <c r="G197" s="280" t="s">
        <v>460</v>
      </c>
    </row>
    <row r="198" spans="2:13" s="276" customFormat="1" ht="19.5" customHeight="1" x14ac:dyDescent="0.5">
      <c r="C198" s="281" t="s">
        <v>414</v>
      </c>
      <c r="D198" s="282">
        <f t="shared" ref="D198:D204" si="34">SUM(D176,D165,D154,D143,D131,D120,D109,D98,D86,D75,D64,D53,D41,D30,D19,D8,D187)</f>
        <v>497283.16640734096</v>
      </c>
      <c r="E198" s="283">
        <f t="shared" ref="E198:F204" si="35">SUM(E176,E165,E154,E143,E131,E120,E109,E98,E86,E75,E64,E53,E41,E30,E19,E8)</f>
        <v>0</v>
      </c>
      <c r="F198" s="283">
        <f t="shared" si="35"/>
        <v>0</v>
      </c>
      <c r="G198" s="284">
        <f>SUM(D198:F198)</f>
        <v>497283.16640734096</v>
      </c>
    </row>
    <row r="199" spans="2:13" s="276" customFormat="1" ht="34.5" customHeight="1" x14ac:dyDescent="0.5">
      <c r="C199" s="285" t="s">
        <v>415</v>
      </c>
      <c r="D199" s="282">
        <f t="shared" si="34"/>
        <v>251102.3992307692</v>
      </c>
      <c r="E199" s="283">
        <f t="shared" si="35"/>
        <v>0</v>
      </c>
      <c r="F199" s="283">
        <f t="shared" si="35"/>
        <v>0</v>
      </c>
      <c r="G199" s="286">
        <f>SUM(D199:F199)</f>
        <v>251102.3992307692</v>
      </c>
    </row>
    <row r="200" spans="2:13" s="276" customFormat="1" ht="48" customHeight="1" x14ac:dyDescent="0.5">
      <c r="C200" s="285" t="s">
        <v>416</v>
      </c>
      <c r="D200" s="282">
        <f t="shared" si="34"/>
        <v>15668.000000000002</v>
      </c>
      <c r="E200" s="283">
        <f t="shared" si="35"/>
        <v>0</v>
      </c>
      <c r="F200" s="283">
        <f t="shared" si="35"/>
        <v>0</v>
      </c>
      <c r="G200" s="286">
        <f t="shared" ref="G200:G204" si="36">SUM(D200:F200)</f>
        <v>15668.000000000002</v>
      </c>
    </row>
    <row r="201" spans="2:13" s="276" customFormat="1" ht="33" customHeight="1" x14ac:dyDescent="0.5">
      <c r="C201" s="287" t="s">
        <v>417</v>
      </c>
      <c r="D201" s="282">
        <f t="shared" si="34"/>
        <v>204763.15384615384</v>
      </c>
      <c r="E201" s="283">
        <f t="shared" si="35"/>
        <v>0</v>
      </c>
      <c r="F201" s="283">
        <f t="shared" si="35"/>
        <v>0</v>
      </c>
      <c r="G201" s="286">
        <f t="shared" si="36"/>
        <v>204763.15384615384</v>
      </c>
    </row>
    <row r="202" spans="2:13" s="276" customFormat="1" ht="21" customHeight="1" x14ac:dyDescent="0.5">
      <c r="C202" s="285" t="s">
        <v>418</v>
      </c>
      <c r="D202" s="288">
        <f t="shared" si="34"/>
        <v>42256.730769230766</v>
      </c>
      <c r="E202" s="283">
        <f t="shared" si="35"/>
        <v>0</v>
      </c>
      <c r="F202" s="283">
        <f t="shared" si="35"/>
        <v>0</v>
      </c>
      <c r="G202" s="286">
        <f t="shared" si="36"/>
        <v>42256.730769230766</v>
      </c>
      <c r="H202" s="289"/>
      <c r="I202" s="289"/>
      <c r="J202" s="289"/>
      <c r="K202" s="289"/>
      <c r="L202" s="289"/>
      <c r="M202" s="290"/>
    </row>
    <row r="203" spans="2:13" s="276" customFormat="1" ht="39.75" customHeight="1" x14ac:dyDescent="0.5">
      <c r="C203" s="285" t="s">
        <v>419</v>
      </c>
      <c r="D203" s="291">
        <f t="shared" si="34"/>
        <v>0</v>
      </c>
      <c r="E203" s="282">
        <f t="shared" si="35"/>
        <v>0</v>
      </c>
      <c r="F203" s="283">
        <f t="shared" si="35"/>
        <v>0</v>
      </c>
      <c r="G203" s="286">
        <f t="shared" si="36"/>
        <v>0</v>
      </c>
      <c r="H203" s="289"/>
      <c r="I203" s="289"/>
      <c r="J203" s="289"/>
      <c r="K203" s="289"/>
      <c r="L203" s="289"/>
      <c r="M203" s="290"/>
    </row>
    <row r="204" spans="2:13" s="276" customFormat="1" ht="34.5" customHeight="1" thickBot="1" x14ac:dyDescent="0.55000000000000004">
      <c r="C204" s="285" t="s">
        <v>420</v>
      </c>
      <c r="D204" s="291">
        <f t="shared" si="34"/>
        <v>390795.71153846162</v>
      </c>
      <c r="E204" s="292">
        <f t="shared" si="35"/>
        <v>0</v>
      </c>
      <c r="F204" s="293">
        <f t="shared" si="35"/>
        <v>0</v>
      </c>
      <c r="G204" s="294">
        <f t="shared" si="36"/>
        <v>390795.71153846162</v>
      </c>
      <c r="H204" s="289"/>
      <c r="I204" s="289"/>
      <c r="J204" s="289"/>
      <c r="K204" s="289"/>
      <c r="L204" s="289"/>
      <c r="M204" s="290"/>
    </row>
    <row r="205" spans="2:13" s="276" customFormat="1" ht="22.5" customHeight="1" thickBot="1" x14ac:dyDescent="0.55000000000000004">
      <c r="C205" s="295" t="s">
        <v>461</v>
      </c>
      <c r="D205" s="296">
        <f>SUM(D198:D204)</f>
        <v>1401869.1617919565</v>
      </c>
      <c r="E205" s="297">
        <f t="shared" ref="E205:F205" si="37">SUM(E198:E204)</f>
        <v>0</v>
      </c>
      <c r="F205" s="298">
        <f t="shared" si="37"/>
        <v>0</v>
      </c>
      <c r="G205" s="299">
        <f>SUM(D205:F205)</f>
        <v>1401869.1617919565</v>
      </c>
      <c r="H205" s="289"/>
      <c r="I205" s="289"/>
      <c r="J205" s="289"/>
      <c r="K205" s="289"/>
      <c r="L205" s="289"/>
      <c r="M205" s="290"/>
    </row>
    <row r="206" spans="2:13" s="276" customFormat="1" ht="22.5" customHeight="1" x14ac:dyDescent="0.5">
      <c r="C206" s="295" t="s">
        <v>462</v>
      </c>
      <c r="D206" s="296">
        <f>D205*0.07</f>
        <v>98130.841325436966</v>
      </c>
      <c r="E206" s="300"/>
      <c r="F206" s="300"/>
      <c r="G206" s="301"/>
      <c r="H206" s="289"/>
      <c r="I206" s="289"/>
      <c r="J206" s="289"/>
      <c r="K206" s="289"/>
      <c r="L206" s="289"/>
      <c r="M206" s="290"/>
    </row>
    <row r="207" spans="2:13" s="276" customFormat="1" ht="22.5" customHeight="1" thickBot="1" x14ac:dyDescent="0.55000000000000004">
      <c r="C207" s="302" t="s">
        <v>463</v>
      </c>
      <c r="D207" s="303">
        <f>SUM(D205:D206)</f>
        <v>1500000.0031173935</v>
      </c>
      <c r="E207" s="304"/>
      <c r="F207" s="304"/>
      <c r="G207" s="305"/>
      <c r="H207" s="289"/>
      <c r="I207" s="289"/>
      <c r="J207" s="289"/>
      <c r="K207" s="289"/>
      <c r="L207" s="289"/>
      <c r="M207" s="290"/>
    </row>
    <row r="208" spans="2:13" s="276" customFormat="1" ht="15.75" customHeight="1" x14ac:dyDescent="0.5">
      <c r="C208" s="243"/>
      <c r="D208" s="267"/>
      <c r="E208" s="267"/>
      <c r="F208" s="267"/>
      <c r="G208" s="243"/>
      <c r="H208" s="306"/>
      <c r="I208" s="306"/>
      <c r="J208" s="306"/>
      <c r="K208" s="306"/>
      <c r="L208" s="307"/>
      <c r="M208" s="267"/>
    </row>
    <row r="209" spans="3:14" s="276" customFormat="1" ht="15.75" customHeight="1" x14ac:dyDescent="0.5">
      <c r="C209" s="243"/>
      <c r="D209" s="267"/>
      <c r="E209" s="267"/>
      <c r="F209" s="267"/>
      <c r="G209" s="243"/>
      <c r="H209" s="306"/>
      <c r="I209" s="306"/>
      <c r="J209" s="306"/>
      <c r="K209" s="306"/>
      <c r="L209" s="307"/>
      <c r="M209" s="267"/>
    </row>
    <row r="210" spans="3:14" ht="15.75" customHeight="1" x14ac:dyDescent="0.5">
      <c r="L210" s="308"/>
    </row>
    <row r="211" spans="3:14" ht="15.75" customHeight="1" x14ac:dyDescent="0.5">
      <c r="H211" s="309"/>
      <c r="I211" s="309"/>
      <c r="L211" s="308"/>
    </row>
    <row r="212" spans="3:14" ht="15.75" customHeight="1" x14ac:dyDescent="0.5">
      <c r="H212" s="309"/>
      <c r="I212" s="309"/>
      <c r="L212" s="276"/>
    </row>
    <row r="213" spans="3:14" ht="40.5" customHeight="1" x14ac:dyDescent="0.5">
      <c r="H213" s="309"/>
      <c r="I213" s="309"/>
      <c r="L213" s="310"/>
    </row>
    <row r="214" spans="3:14" ht="24.75" customHeight="1" x14ac:dyDescent="0.5">
      <c r="H214" s="309"/>
      <c r="I214" s="309"/>
      <c r="L214" s="310"/>
    </row>
    <row r="215" spans="3:14" ht="41.25" customHeight="1" x14ac:dyDescent="0.5">
      <c r="H215" s="311"/>
      <c r="I215" s="309"/>
      <c r="L215" s="310"/>
    </row>
    <row r="216" spans="3:14" ht="51.75" customHeight="1" x14ac:dyDescent="0.5">
      <c r="H216" s="311"/>
      <c r="I216" s="309"/>
      <c r="L216" s="310"/>
      <c r="N216" s="243"/>
    </row>
    <row r="217" spans="3:14" ht="42" customHeight="1" x14ac:dyDescent="0.5">
      <c r="H217" s="309"/>
      <c r="I217" s="309"/>
      <c r="L217" s="310"/>
      <c r="N217" s="243"/>
    </row>
    <row r="218" spans="3:14" s="267" customFormat="1" ht="42" customHeight="1" x14ac:dyDescent="0.5">
      <c r="C218" s="243"/>
      <c r="G218" s="243"/>
      <c r="H218" s="276"/>
      <c r="I218" s="309"/>
      <c r="J218" s="243"/>
      <c r="K218" s="243"/>
      <c r="L218" s="310"/>
      <c r="M218" s="243"/>
    </row>
    <row r="219" spans="3:14" s="267" customFormat="1" ht="42" customHeight="1" x14ac:dyDescent="0.5">
      <c r="C219" s="243"/>
      <c r="G219" s="243"/>
      <c r="H219" s="243"/>
      <c r="I219" s="309"/>
      <c r="J219" s="243"/>
      <c r="K219" s="243"/>
      <c r="L219" s="243"/>
      <c r="M219" s="243"/>
    </row>
    <row r="220" spans="3:14" s="267" customFormat="1" ht="63.75" customHeight="1" x14ac:dyDescent="0.5">
      <c r="C220" s="243"/>
      <c r="G220" s="243"/>
      <c r="H220" s="243"/>
      <c r="I220" s="308"/>
      <c r="J220" s="276"/>
      <c r="K220" s="276"/>
      <c r="L220" s="243"/>
      <c r="M220" s="243"/>
    </row>
    <row r="221" spans="3:14" s="267" customFormat="1" ht="42" customHeight="1" x14ac:dyDescent="0.5">
      <c r="C221" s="243"/>
      <c r="G221" s="243"/>
      <c r="H221" s="243"/>
      <c r="I221" s="243"/>
      <c r="J221" s="243"/>
      <c r="K221" s="243"/>
      <c r="L221" s="243"/>
      <c r="M221" s="308"/>
    </row>
    <row r="222" spans="3:14" ht="23.25" customHeight="1" x14ac:dyDescent="0.5">
      <c r="N222" s="243"/>
    </row>
    <row r="223" spans="3:14" ht="27.75" customHeight="1" x14ac:dyDescent="0.5">
      <c r="L223" s="276"/>
      <c r="N223" s="243"/>
    </row>
    <row r="224" spans="3:14" ht="55.5" customHeight="1" x14ac:dyDescent="0.5">
      <c r="N224" s="243"/>
    </row>
    <row r="225" spans="3:14" ht="57.75" customHeight="1" x14ac:dyDescent="0.5">
      <c r="M225" s="276"/>
      <c r="N225" s="243"/>
    </row>
    <row r="226" spans="3:14" ht="21.75" customHeight="1" x14ac:dyDescent="0.5">
      <c r="N226" s="243"/>
    </row>
    <row r="227" spans="3:14" ht="49.5" customHeight="1" x14ac:dyDescent="0.5">
      <c r="N227" s="243"/>
    </row>
    <row r="228" spans="3:14" ht="28.5" customHeight="1" x14ac:dyDescent="0.5">
      <c r="N228" s="243"/>
    </row>
    <row r="229" spans="3:14" ht="28.5" customHeight="1" x14ac:dyDescent="0.5">
      <c r="N229" s="243"/>
    </row>
    <row r="230" spans="3:14" ht="28.5" customHeight="1" x14ac:dyDescent="0.5">
      <c r="N230" s="243"/>
    </row>
    <row r="231" spans="3:14" ht="23.25" customHeight="1" x14ac:dyDescent="0.5">
      <c r="N231" s="308"/>
    </row>
    <row r="232" spans="3:14" ht="43.5" customHeight="1" x14ac:dyDescent="0.5">
      <c r="N232" s="308"/>
    </row>
    <row r="233" spans="3:14" ht="55.5" customHeight="1" x14ac:dyDescent="0.5">
      <c r="N233" s="243"/>
    </row>
    <row r="234" spans="3:14" ht="42.75" customHeight="1" x14ac:dyDescent="0.5">
      <c r="N234" s="308"/>
    </row>
    <row r="235" spans="3:14" ht="21.75" customHeight="1" x14ac:dyDescent="0.5">
      <c r="N235" s="308"/>
    </row>
    <row r="236" spans="3:14" ht="21.75" customHeight="1" x14ac:dyDescent="0.5">
      <c r="N236" s="308"/>
    </row>
    <row r="237" spans="3:14" s="276" customFormat="1" ht="23.25" customHeight="1" x14ac:dyDescent="0.5">
      <c r="C237" s="243"/>
      <c r="D237" s="267"/>
      <c r="E237" s="267"/>
      <c r="F237" s="267"/>
      <c r="G237" s="243"/>
      <c r="H237" s="243"/>
      <c r="I237" s="243"/>
      <c r="J237" s="243"/>
      <c r="K237" s="243"/>
      <c r="L237" s="243"/>
      <c r="M237" s="243"/>
    </row>
    <row r="238" spans="3:14" ht="23.25" customHeight="1" x14ac:dyDescent="0.5"/>
    <row r="239" spans="3:14" ht="21.75" customHeight="1" x14ac:dyDescent="0.5"/>
    <row r="240" spans="3:14" ht="16.5" customHeight="1" x14ac:dyDescent="0.5"/>
    <row r="241" ht="29.25" customHeight="1" x14ac:dyDescent="0.5"/>
    <row r="242" ht="24.75" customHeight="1" x14ac:dyDescent="0.5"/>
    <row r="243" ht="33" customHeight="1" x14ac:dyDescent="0.5"/>
    <row r="245" ht="15" customHeight="1" x14ac:dyDescent="0.5"/>
    <row r="246" ht="25.5" customHeight="1" x14ac:dyDescent="0.5"/>
  </sheetData>
  <mergeCells count="24">
    <mergeCell ref="C84:G84"/>
    <mergeCell ref="C1:F1"/>
    <mergeCell ref="C2:F2"/>
    <mergeCell ref="B5:G5"/>
    <mergeCell ref="C6:G6"/>
    <mergeCell ref="C17:G17"/>
    <mergeCell ref="C28:G28"/>
    <mergeCell ref="C39:G39"/>
    <mergeCell ref="B50:G50"/>
    <mergeCell ref="C51:G51"/>
    <mergeCell ref="C62:G62"/>
    <mergeCell ref="C73:G73"/>
    <mergeCell ref="C196:G196"/>
    <mergeCell ref="B95:G95"/>
    <mergeCell ref="C96:G96"/>
    <mergeCell ref="C107:G107"/>
    <mergeCell ref="C118:G118"/>
    <mergeCell ref="C129:G129"/>
    <mergeCell ref="B140:G140"/>
    <mergeCell ref="C141:G141"/>
    <mergeCell ref="C152:G152"/>
    <mergeCell ref="C163:G163"/>
    <mergeCell ref="C174:G174"/>
    <mergeCell ref="C185:G185"/>
  </mergeCells>
  <conditionalFormatting sqref="G15">
    <cfRule type="cellIs" dxfId="46" priority="34" operator="notEqual">
      <formula>$G$7</formula>
    </cfRule>
  </conditionalFormatting>
  <conditionalFormatting sqref="G26">
    <cfRule type="cellIs" dxfId="45" priority="33" operator="notEqual">
      <formula>$G$18</formula>
    </cfRule>
  </conditionalFormatting>
  <conditionalFormatting sqref="G37:G38">
    <cfRule type="cellIs" dxfId="44" priority="32" operator="notEqual">
      <formula>$G$29</formula>
    </cfRule>
  </conditionalFormatting>
  <conditionalFormatting sqref="G48">
    <cfRule type="cellIs" dxfId="43" priority="31" operator="notEqual">
      <formula>$G$40</formula>
    </cfRule>
  </conditionalFormatting>
  <conditionalFormatting sqref="G60">
    <cfRule type="cellIs" dxfId="42" priority="30" operator="notEqual">
      <formula>$G$52</formula>
    </cfRule>
  </conditionalFormatting>
  <conditionalFormatting sqref="G71">
    <cfRule type="cellIs" dxfId="41" priority="29" operator="notEqual">
      <formula>$G$63</formula>
    </cfRule>
  </conditionalFormatting>
  <conditionalFormatting sqref="G82">
    <cfRule type="cellIs" dxfId="40" priority="28" operator="notEqual">
      <formula>$G$74</formula>
    </cfRule>
  </conditionalFormatting>
  <conditionalFormatting sqref="G93">
    <cfRule type="cellIs" dxfId="39" priority="27" operator="notEqual">
      <formula>$G$85</formula>
    </cfRule>
  </conditionalFormatting>
  <conditionalFormatting sqref="G105">
    <cfRule type="cellIs" dxfId="38" priority="26" operator="notEqual">
      <formula>$G$97</formula>
    </cfRule>
  </conditionalFormatting>
  <conditionalFormatting sqref="G116">
    <cfRule type="cellIs" dxfId="37" priority="25" operator="notEqual">
      <formula>$G$108</formula>
    </cfRule>
  </conditionalFormatting>
  <conditionalFormatting sqref="G127">
    <cfRule type="cellIs" dxfId="36" priority="24" operator="notEqual">
      <formula>$G$119</formula>
    </cfRule>
  </conditionalFormatting>
  <conditionalFormatting sqref="G138">
    <cfRule type="cellIs" dxfId="35" priority="23" operator="notEqual">
      <formula>$G$130</formula>
    </cfRule>
  </conditionalFormatting>
  <conditionalFormatting sqref="G150">
    <cfRule type="cellIs" dxfId="34" priority="22" operator="notEqual">
      <formula>$G$142</formula>
    </cfRule>
  </conditionalFormatting>
  <conditionalFormatting sqref="G161">
    <cfRule type="cellIs" dxfId="33" priority="21" operator="notEqual">
      <formula>$G$153</formula>
    </cfRule>
  </conditionalFormatting>
  <conditionalFormatting sqref="G172">
    <cfRule type="cellIs" dxfId="32" priority="20" operator="notEqual">
      <formula>$G$153</formula>
    </cfRule>
  </conditionalFormatting>
  <conditionalFormatting sqref="G183">
    <cfRule type="cellIs" dxfId="31" priority="19" operator="notEqual">
      <formula>$G$175</formula>
    </cfRule>
  </conditionalFormatting>
  <conditionalFormatting sqref="G194">
    <cfRule type="cellIs" dxfId="30" priority="18" operator="notEqual">
      <formula>$G$186</formula>
    </cfRule>
  </conditionalFormatting>
  <conditionalFormatting sqref="D15">
    <cfRule type="cellIs" dxfId="29" priority="17" operator="notEqual">
      <formula>$D$7</formula>
    </cfRule>
  </conditionalFormatting>
  <conditionalFormatting sqref="D26">
    <cfRule type="cellIs" dxfId="28" priority="16" operator="notEqual">
      <formula>$D$18</formula>
    </cfRule>
  </conditionalFormatting>
  <conditionalFormatting sqref="D37">
    <cfRule type="cellIs" dxfId="27" priority="15" operator="notEqual">
      <formula>$D$29</formula>
    </cfRule>
  </conditionalFormatting>
  <conditionalFormatting sqref="D48">
    <cfRule type="cellIs" dxfId="26" priority="14" operator="notEqual">
      <formula>$D$40</formula>
    </cfRule>
  </conditionalFormatting>
  <conditionalFormatting sqref="D60">
    <cfRule type="cellIs" dxfId="25" priority="13" operator="notEqual">
      <formula>$D$52</formula>
    </cfRule>
  </conditionalFormatting>
  <conditionalFormatting sqref="D71">
    <cfRule type="cellIs" dxfId="24" priority="12" operator="notEqual">
      <formula>$D$63</formula>
    </cfRule>
  </conditionalFormatting>
  <conditionalFormatting sqref="D82">
    <cfRule type="cellIs" dxfId="23" priority="11" operator="notEqual">
      <formula>$D$74</formula>
    </cfRule>
  </conditionalFormatting>
  <conditionalFormatting sqref="D93">
    <cfRule type="cellIs" dxfId="22" priority="10" operator="notEqual">
      <formula>$D$85</formula>
    </cfRule>
  </conditionalFormatting>
  <conditionalFormatting sqref="D105">
    <cfRule type="cellIs" dxfId="21" priority="9" operator="notEqual">
      <formula>$D$97</formula>
    </cfRule>
  </conditionalFormatting>
  <conditionalFormatting sqref="D116">
    <cfRule type="cellIs" dxfId="20" priority="8" operator="notEqual">
      <formula>$D$108</formula>
    </cfRule>
  </conditionalFormatting>
  <conditionalFormatting sqref="D127">
    <cfRule type="cellIs" dxfId="19" priority="7" operator="notEqual">
      <formula>$D$119</formula>
    </cfRule>
  </conditionalFormatting>
  <conditionalFormatting sqref="D138">
    <cfRule type="cellIs" dxfId="18" priority="6" operator="notEqual">
      <formula>$D$130</formula>
    </cfRule>
  </conditionalFormatting>
  <conditionalFormatting sqref="D150">
    <cfRule type="cellIs" dxfId="17" priority="5" operator="notEqual">
      <formula>$D$142</formula>
    </cfRule>
  </conditionalFormatting>
  <conditionalFormatting sqref="D161">
    <cfRule type="cellIs" dxfId="16" priority="4" operator="notEqual">
      <formula>$D$153</formula>
    </cfRule>
  </conditionalFormatting>
  <conditionalFormatting sqref="D172">
    <cfRule type="cellIs" dxfId="15" priority="3" operator="notEqual">
      <formula>$D$164</formula>
    </cfRule>
  </conditionalFormatting>
  <conditionalFormatting sqref="D183">
    <cfRule type="cellIs" dxfId="14" priority="2" operator="notEqual">
      <formula>$D$175</formula>
    </cfRule>
  </conditionalFormatting>
  <conditionalFormatting sqref="D194">
    <cfRule type="cellIs" dxfId="13" priority="1" operator="notEqual">
      <formula>$D$186</formula>
    </cfRule>
  </conditionalFormatting>
  <dataValidations count="8">
    <dataValidation allowBlank="1" showInputMessage="1" showErrorMessage="1" prompt="Output totals must match the original total from Table 1, and will show as red if not. " sqref="G15" xr:uid="{00000000-0002-0000-0400-000000000000}"/>
    <dataValidation allowBlank="1" showInputMessage="1" showErrorMessage="1" prompt="Includes all related staff and temporary staff costs including base salary, post adjustment and all staff entitlements." sqref="C8 C176 C19 C30 C41 C53 C64 C75 C86 C98 C109 C120 C131 C143 C154 C165 C187 C198" xr:uid="{00000000-0002-0000-0400-000001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9 C177 C20 C31 C42 C54 C65 C76 C87 C99 C110 C121 C132 C144 C155 C166 C188 C199" xr:uid="{00000000-0002-0000-0400-000002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0 C178 C21 C32 C43 C55 C66 C77 C88 C100 C111 C122 C133 C145 C156 C167 C189 C200" xr:uid="{00000000-0002-0000-0400-000003000000}"/>
    <dataValidation allowBlank="1" showInputMessage="1" showErrorMessage="1" prompt="Includes staff and non-staff travel paid for by the organization directly related to a project." sqref="C12 C180 C23 C34 C45 C57 C68 C79 C90 C102 C113 C124 C135 C147 C158 C169 C191 C202" xr:uid="{00000000-0002-0000-0400-000004000000}"/>
    <dataValidation allowBlank="1" showInputMessage="1" showErrorMessage="1" prompt="Services contracted by an organization which follow the normal procurement processes." sqref="C11 C179 C22 C33 C44 C56 C67 C78 C89 C101 C112 C123 C134 C146 C157 C168 C190 C201" xr:uid="{00000000-0002-0000-0400-000005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3 C181 C24 C35 C46 C58 C69 C80 C91 C103 C114 C125 C136 C148 C159 C170 C192 C203" xr:uid="{00000000-0002-0000-0400-000006000000}"/>
    <dataValidation allowBlank="1" showInputMessage="1" showErrorMessage="1" prompt=" Includes all general operating costs for running an office. Examples include telecommunication, rents, finance charges and other costs which cannot be mapped to other expense categories." sqref="C14 C182 C25 C36 C47 C59 C70 C81 C92 C104 C115 C126 C137 C149 C160 C171 C193 C204" xr:uid="{00000000-0002-0000-0400-000007000000}"/>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271"/>
  <sheetViews>
    <sheetView workbookViewId="0">
      <selection activeCell="I5" sqref="I5"/>
    </sheetView>
  </sheetViews>
  <sheetFormatPr defaultColWidth="9.1328125" defaultRowHeight="12.75" x14ac:dyDescent="0.35"/>
  <cols>
    <col min="1" max="1" width="9.1328125" style="44"/>
    <col min="2" max="2" width="10.33203125" style="44" bestFit="1" customWidth="1"/>
    <col min="3" max="3" width="34.6640625" style="44" bestFit="1" customWidth="1"/>
    <col min="4" max="4" width="13.86328125" style="44" customWidth="1"/>
    <col min="5" max="5" width="17.46484375" style="44" customWidth="1"/>
    <col min="6" max="6" width="9.53125" style="44" bestFit="1" customWidth="1"/>
    <col min="7" max="7" width="11.46484375" style="44" customWidth="1"/>
    <col min="8" max="8" width="14.53125" style="44" bestFit="1" customWidth="1"/>
    <col min="9" max="9" width="18.1328125" style="44" customWidth="1"/>
    <col min="10" max="10" width="11.86328125" style="44" customWidth="1"/>
    <col min="11" max="11" width="30.53125" style="44" customWidth="1"/>
    <col min="12" max="16384" width="9.1328125" style="44"/>
  </cols>
  <sheetData>
    <row r="1" spans="1:18" ht="16.149999999999999" thickBot="1" x14ac:dyDescent="0.55000000000000004">
      <c r="C1" s="760" t="s">
        <v>151</v>
      </c>
      <c r="D1" s="761" t="e">
        <f>#REF!</f>
        <v>#REF!</v>
      </c>
      <c r="E1" s="761"/>
      <c r="F1" s="761"/>
      <c r="G1" s="761"/>
      <c r="H1" s="761"/>
      <c r="I1" s="194">
        <f>SUBTOTAL(9,I3:I17)</f>
        <v>7263.7461538461539</v>
      </c>
      <c r="J1" s="129" t="s">
        <v>390</v>
      </c>
      <c r="L1" s="46"/>
      <c r="M1" s="44" t="s">
        <v>152</v>
      </c>
      <c r="O1" s="775" t="s">
        <v>153</v>
      </c>
      <c r="P1" s="776"/>
      <c r="Q1" s="776"/>
      <c r="R1" s="777"/>
    </row>
    <row r="2" spans="1:18" ht="12" customHeight="1" x14ac:dyDescent="0.35">
      <c r="C2" s="47" t="s">
        <v>154</v>
      </c>
      <c r="D2" s="48" t="s">
        <v>155</v>
      </c>
      <c r="E2" s="48" t="s">
        <v>156</v>
      </c>
      <c r="F2" s="48" t="s">
        <v>157</v>
      </c>
      <c r="G2" s="49" t="s">
        <v>158</v>
      </c>
      <c r="H2" s="49" t="s">
        <v>159</v>
      </c>
      <c r="I2" s="195" t="s">
        <v>160</v>
      </c>
      <c r="J2" s="197"/>
      <c r="M2" s="44">
        <v>72000</v>
      </c>
      <c r="O2" s="50"/>
      <c r="P2" s="51"/>
      <c r="Q2" s="51"/>
      <c r="R2" s="52"/>
    </row>
    <row r="3" spans="1:18" ht="12" customHeight="1" x14ac:dyDescent="0.45">
      <c r="A3" s="46" t="s">
        <v>46</v>
      </c>
      <c r="B3" s="53">
        <f>SUM(I4:I15)</f>
        <v>5263.7461538461539</v>
      </c>
      <c r="C3" s="54" t="s">
        <v>161</v>
      </c>
      <c r="D3" s="55"/>
      <c r="E3" s="55"/>
      <c r="F3" s="55"/>
      <c r="G3" s="56"/>
      <c r="H3" s="56"/>
      <c r="I3" s="196"/>
      <c r="J3" s="198"/>
      <c r="K3" s="44" t="s">
        <v>162</v>
      </c>
      <c r="O3" s="17"/>
      <c r="P3" s="16" t="s">
        <v>54</v>
      </c>
      <c r="Q3" s="16" t="s">
        <v>88</v>
      </c>
      <c r="R3" s="20" t="s">
        <v>89</v>
      </c>
    </row>
    <row r="4" spans="1:18" ht="12" customHeight="1" x14ac:dyDescent="0.45">
      <c r="B4" s="778" t="s">
        <v>163</v>
      </c>
      <c r="C4" s="58" t="s">
        <v>164</v>
      </c>
      <c r="D4" s="55" t="s">
        <v>165</v>
      </c>
      <c r="E4" s="55">
        <v>10</v>
      </c>
      <c r="F4" s="55">
        <v>8</v>
      </c>
      <c r="G4" s="56">
        <v>400</v>
      </c>
      <c r="H4" s="56" t="s">
        <v>89</v>
      </c>
      <c r="I4" s="196">
        <f>E4*F4*G4*$Q$7-0.1</f>
        <v>492.2076923076923</v>
      </c>
      <c r="J4" s="198">
        <v>2</v>
      </c>
      <c r="O4" s="21" t="s">
        <v>54</v>
      </c>
      <c r="P4" s="32">
        <v>1</v>
      </c>
      <c r="Q4" s="32">
        <v>1.1499999999999999</v>
      </c>
      <c r="R4" s="33">
        <f>R5*Q4</f>
        <v>74.75</v>
      </c>
    </row>
    <row r="5" spans="1:18" ht="12" customHeight="1" x14ac:dyDescent="0.45">
      <c r="B5" s="778"/>
      <c r="C5" s="58" t="s">
        <v>166</v>
      </c>
      <c r="D5" s="55" t="s">
        <v>165</v>
      </c>
      <c r="E5" s="55">
        <v>10</v>
      </c>
      <c r="F5" s="55">
        <v>8</v>
      </c>
      <c r="G5" s="56">
        <v>25</v>
      </c>
      <c r="H5" s="56" t="s">
        <v>89</v>
      </c>
      <c r="I5" s="196">
        <f t="shared" ref="I5:I11" si="0">E5*F5*G5*$Q$7</f>
        <v>30.76923076923077</v>
      </c>
      <c r="J5" s="198">
        <v>2</v>
      </c>
      <c r="O5" s="21" t="s">
        <v>88</v>
      </c>
      <c r="P5" s="38">
        <f>P4/Q4</f>
        <v>0.86956521739130443</v>
      </c>
      <c r="Q5" s="32">
        <v>1</v>
      </c>
      <c r="R5" s="36">
        <v>65</v>
      </c>
    </row>
    <row r="6" spans="1:18" ht="12" customHeight="1" x14ac:dyDescent="0.45">
      <c r="B6" s="778" t="s">
        <v>167</v>
      </c>
      <c r="C6" s="58" t="s">
        <v>164</v>
      </c>
      <c r="D6" s="55" t="s">
        <v>165</v>
      </c>
      <c r="E6" s="55">
        <v>24</v>
      </c>
      <c r="F6" s="55">
        <v>1</v>
      </c>
      <c r="G6" s="56">
        <v>400</v>
      </c>
      <c r="H6" s="56" t="s">
        <v>89</v>
      </c>
      <c r="I6" s="196">
        <f t="shared" si="0"/>
        <v>147.69230769230771</v>
      </c>
      <c r="J6" s="198">
        <v>2</v>
      </c>
      <c r="K6" s="44" t="s">
        <v>168</v>
      </c>
      <c r="L6" s="46"/>
      <c r="O6" s="37" t="s">
        <v>118</v>
      </c>
      <c r="P6" s="40">
        <f>P4/0.89</f>
        <v>1.1235955056179776</v>
      </c>
      <c r="Q6" s="40">
        <f>P6*Q4</f>
        <v>1.2921348314606742</v>
      </c>
      <c r="R6" s="41">
        <f>P6/P7</f>
        <v>83.988764044943821</v>
      </c>
    </row>
    <row r="7" spans="1:18" ht="12" customHeight="1" thickBot="1" x14ac:dyDescent="0.5">
      <c r="B7" s="778"/>
      <c r="C7" s="58" t="s">
        <v>166</v>
      </c>
      <c r="D7" s="55" t="s">
        <v>165</v>
      </c>
      <c r="E7" s="55">
        <v>24</v>
      </c>
      <c r="F7" s="55">
        <v>1</v>
      </c>
      <c r="G7" s="56">
        <v>25</v>
      </c>
      <c r="H7" s="56" t="s">
        <v>89</v>
      </c>
      <c r="I7" s="196">
        <f t="shared" si="0"/>
        <v>9.2307692307692317</v>
      </c>
      <c r="J7" s="198">
        <v>2</v>
      </c>
      <c r="K7" s="44" t="s">
        <v>169</v>
      </c>
      <c r="O7" s="22" t="s">
        <v>89</v>
      </c>
      <c r="P7" s="39">
        <f>P4/R4</f>
        <v>1.3377926421404682E-2</v>
      </c>
      <c r="Q7" s="39">
        <f>Q5/R5</f>
        <v>1.5384615384615385E-2</v>
      </c>
      <c r="R7" s="34">
        <v>1</v>
      </c>
    </row>
    <row r="8" spans="1:18" ht="12" customHeight="1" x14ac:dyDescent="0.35">
      <c r="B8" s="778"/>
      <c r="C8" s="58" t="s">
        <v>170</v>
      </c>
      <c r="D8" s="55" t="s">
        <v>171</v>
      </c>
      <c r="E8" s="55">
        <v>5000</v>
      </c>
      <c r="F8" s="55">
        <v>1</v>
      </c>
      <c r="G8" s="56">
        <v>2</v>
      </c>
      <c r="H8" s="56" t="s">
        <v>89</v>
      </c>
      <c r="I8" s="196">
        <f t="shared" si="0"/>
        <v>153.84615384615387</v>
      </c>
      <c r="J8" s="198">
        <v>7</v>
      </c>
    </row>
    <row r="9" spans="1:18" ht="12" customHeight="1" x14ac:dyDescent="0.35">
      <c r="B9" s="778" t="s">
        <v>172</v>
      </c>
      <c r="C9" s="58" t="s">
        <v>173</v>
      </c>
      <c r="D9" s="55" t="s">
        <v>165</v>
      </c>
      <c r="E9" s="55">
        <v>250</v>
      </c>
      <c r="F9" s="55">
        <v>4</v>
      </c>
      <c r="G9" s="56">
        <v>50</v>
      </c>
      <c r="H9" s="56" t="s">
        <v>89</v>
      </c>
      <c r="I9" s="196">
        <f t="shared" si="0"/>
        <v>769.23076923076928</v>
      </c>
      <c r="J9" s="198">
        <v>2</v>
      </c>
      <c r="L9" s="46"/>
    </row>
    <row r="10" spans="1:18" ht="12" customHeight="1" x14ac:dyDescent="0.35">
      <c r="B10" s="778"/>
      <c r="C10" s="58" t="s">
        <v>174</v>
      </c>
      <c r="D10" s="55" t="s">
        <v>175</v>
      </c>
      <c r="E10" s="55">
        <v>250</v>
      </c>
      <c r="F10" s="55">
        <v>4</v>
      </c>
      <c r="G10" s="56">
        <v>200</v>
      </c>
      <c r="H10" s="56" t="s">
        <v>89</v>
      </c>
      <c r="I10" s="196">
        <f t="shared" si="0"/>
        <v>3076.9230769230771</v>
      </c>
      <c r="J10" s="198">
        <v>2</v>
      </c>
      <c r="K10" s="44" t="s">
        <v>176</v>
      </c>
    </row>
    <row r="11" spans="1:18" ht="12" customHeight="1" x14ac:dyDescent="0.35">
      <c r="B11" s="778" t="s">
        <v>177</v>
      </c>
      <c r="C11" s="58" t="s">
        <v>178</v>
      </c>
      <c r="D11" s="55" t="s">
        <v>179</v>
      </c>
      <c r="E11" s="55">
        <v>5</v>
      </c>
      <c r="F11" s="55">
        <v>1</v>
      </c>
      <c r="G11" s="56">
        <v>1500</v>
      </c>
      <c r="H11" s="56" t="s">
        <v>89</v>
      </c>
      <c r="I11" s="196">
        <f t="shared" si="0"/>
        <v>115.38461538461539</v>
      </c>
      <c r="J11" s="198">
        <v>2</v>
      </c>
      <c r="L11" s="46"/>
    </row>
    <row r="12" spans="1:18" ht="12" customHeight="1" x14ac:dyDescent="0.35">
      <c r="B12" s="778"/>
      <c r="C12" s="58" t="s">
        <v>180</v>
      </c>
      <c r="D12" s="55" t="s">
        <v>179</v>
      </c>
      <c r="E12" s="55">
        <v>20</v>
      </c>
      <c r="F12" s="55">
        <v>1</v>
      </c>
      <c r="G12" s="59">
        <v>2.5</v>
      </c>
      <c r="H12" s="56" t="s">
        <v>181</v>
      </c>
      <c r="I12" s="196">
        <f>E12*F12*G12</f>
        <v>50</v>
      </c>
      <c r="J12" s="198">
        <v>2</v>
      </c>
      <c r="L12" s="46"/>
    </row>
    <row r="13" spans="1:18" ht="12" customHeight="1" x14ac:dyDescent="0.35">
      <c r="B13" s="778"/>
      <c r="C13" s="58" t="s">
        <v>182</v>
      </c>
      <c r="D13" s="55" t="s">
        <v>183</v>
      </c>
      <c r="E13" s="55">
        <v>5</v>
      </c>
      <c r="F13" s="55">
        <v>1</v>
      </c>
      <c r="G13" s="56">
        <v>5</v>
      </c>
      <c r="H13" s="56" t="s">
        <v>181</v>
      </c>
      <c r="I13" s="196">
        <f>E13*F13*G13*$Q$7</f>
        <v>0.38461538461538464</v>
      </c>
      <c r="J13" s="198">
        <v>2</v>
      </c>
    </row>
    <row r="14" spans="1:18" ht="12" customHeight="1" x14ac:dyDescent="0.35">
      <c r="B14" s="778"/>
      <c r="C14" s="58" t="s">
        <v>184</v>
      </c>
      <c r="D14" s="55" t="s">
        <v>179</v>
      </c>
      <c r="E14" s="55">
        <v>500</v>
      </c>
      <c r="F14" s="55">
        <v>1</v>
      </c>
      <c r="G14" s="59">
        <v>0.83</v>
      </c>
      <c r="H14" s="56" t="s">
        <v>181</v>
      </c>
      <c r="I14" s="196">
        <f>E14*F14*G14</f>
        <v>415</v>
      </c>
      <c r="J14" s="198">
        <v>2</v>
      </c>
    </row>
    <row r="15" spans="1:18" ht="12" customHeight="1" x14ac:dyDescent="0.35">
      <c r="B15" s="778"/>
      <c r="C15" s="60" t="s">
        <v>185</v>
      </c>
      <c r="D15" s="61" t="s">
        <v>186</v>
      </c>
      <c r="E15" s="61">
        <v>40</v>
      </c>
      <c r="F15" s="61">
        <v>1</v>
      </c>
      <c r="G15" s="61">
        <v>5</v>
      </c>
      <c r="H15" s="61" t="s">
        <v>89</v>
      </c>
      <c r="I15" s="196">
        <f>E15*F15*G15*$Q$7</f>
        <v>3.0769230769230771</v>
      </c>
      <c r="J15" s="198">
        <v>7</v>
      </c>
    </row>
    <row r="16" spans="1:18" ht="12" customHeight="1" x14ac:dyDescent="0.35">
      <c r="A16" s="46" t="s">
        <v>187</v>
      </c>
      <c r="B16" s="44">
        <f>SUM(I17)</f>
        <v>2000</v>
      </c>
      <c r="C16" s="62" t="s">
        <v>188</v>
      </c>
      <c r="D16" s="63"/>
      <c r="E16" s="63"/>
      <c r="F16" s="63"/>
      <c r="G16" s="63"/>
      <c r="H16" s="63"/>
      <c r="I16" s="199"/>
      <c r="J16" s="198"/>
      <c r="K16" s="51"/>
      <c r="L16" s="51"/>
    </row>
    <row r="17" spans="1:13" ht="12" customHeight="1" x14ac:dyDescent="0.45">
      <c r="C17" s="62" t="s">
        <v>189</v>
      </c>
      <c r="D17" s="15" t="s">
        <v>190</v>
      </c>
      <c r="E17" s="15">
        <v>500</v>
      </c>
      <c r="F17" s="15">
        <v>1</v>
      </c>
      <c r="G17" s="15">
        <v>4</v>
      </c>
      <c r="H17" s="16" t="s">
        <v>88</v>
      </c>
      <c r="I17" s="15">
        <f>+E17*F17*G17</f>
        <v>2000</v>
      </c>
      <c r="J17" s="61">
        <v>2</v>
      </c>
      <c r="K17" s="51" t="s">
        <v>191</v>
      </c>
      <c r="L17" s="51"/>
    </row>
    <row r="18" spans="1:13" ht="12" customHeight="1" x14ac:dyDescent="0.35">
      <c r="C18" s="64"/>
      <c r="D18" s="64"/>
      <c r="E18" s="64"/>
      <c r="F18" s="64"/>
      <c r="G18" s="64"/>
      <c r="H18" s="64"/>
      <c r="I18" s="65"/>
      <c r="J18" s="65"/>
      <c r="K18" s="51"/>
      <c r="L18" s="51"/>
    </row>
    <row r="19" spans="1:13" ht="12" customHeight="1" x14ac:dyDescent="0.35">
      <c r="C19" s="64"/>
      <c r="D19" s="64"/>
      <c r="E19" s="64"/>
      <c r="F19" s="64"/>
      <c r="G19" s="64"/>
      <c r="H19" s="64"/>
      <c r="I19" s="65"/>
      <c r="J19" s="65"/>
      <c r="K19" s="51"/>
      <c r="L19" s="51"/>
    </row>
    <row r="20" spans="1:13" ht="12" customHeight="1" x14ac:dyDescent="0.5">
      <c r="C20" s="766" t="s">
        <v>192</v>
      </c>
      <c r="D20" s="766"/>
      <c r="E20" s="766"/>
      <c r="F20" s="766"/>
      <c r="G20" s="766"/>
      <c r="H20" s="779"/>
      <c r="I20" s="129">
        <f>SUBTOTAL(9,I22:I48)</f>
        <v>72184.615384615376</v>
      </c>
      <c r="J20" s="129" t="s">
        <v>390</v>
      </c>
      <c r="L20" s="66"/>
    </row>
    <row r="21" spans="1:13" ht="12" customHeight="1" x14ac:dyDescent="0.35">
      <c r="C21" s="48" t="s">
        <v>154</v>
      </c>
      <c r="D21" s="48" t="s">
        <v>155</v>
      </c>
      <c r="E21" s="48" t="s">
        <v>156</v>
      </c>
      <c r="F21" s="48" t="s">
        <v>157</v>
      </c>
      <c r="G21" s="49" t="s">
        <v>158</v>
      </c>
      <c r="H21" s="210" t="s">
        <v>159</v>
      </c>
      <c r="I21" s="197" t="s">
        <v>193</v>
      </c>
      <c r="J21" s="197"/>
      <c r="M21" s="44" t="s">
        <v>194</v>
      </c>
    </row>
    <row r="22" spans="1:13" ht="12" customHeight="1" x14ac:dyDescent="0.35">
      <c r="A22" s="46" t="s">
        <v>46</v>
      </c>
      <c r="B22" s="53">
        <f>SUM(I23:I44)</f>
        <v>41184.615384615383</v>
      </c>
      <c r="C22" s="58" t="s">
        <v>161</v>
      </c>
      <c r="D22" s="67"/>
      <c r="E22" s="67"/>
      <c r="F22" s="67"/>
      <c r="G22" s="68"/>
      <c r="H22" s="211"/>
      <c r="I22" s="69"/>
      <c r="J22" s="69"/>
      <c r="K22" s="44" t="s">
        <v>195</v>
      </c>
      <c r="M22" s="44" t="s">
        <v>196</v>
      </c>
    </row>
    <row r="23" spans="1:13" ht="12" customHeight="1" x14ac:dyDescent="0.35">
      <c r="B23" s="774" t="s">
        <v>197</v>
      </c>
      <c r="C23" s="58" t="s">
        <v>198</v>
      </c>
      <c r="D23" s="67" t="s">
        <v>165</v>
      </c>
      <c r="E23" s="67">
        <v>250</v>
      </c>
      <c r="F23" s="67">
        <v>3</v>
      </c>
      <c r="G23" s="68">
        <v>15</v>
      </c>
      <c r="H23" s="211" t="s">
        <v>181</v>
      </c>
      <c r="I23" s="69">
        <f>E23*F23*G23</f>
        <v>11250</v>
      </c>
      <c r="J23" s="69">
        <v>2</v>
      </c>
      <c r="K23" s="44" t="s">
        <v>199</v>
      </c>
    </row>
    <row r="24" spans="1:13" ht="12" customHeight="1" x14ac:dyDescent="0.35">
      <c r="B24" s="774"/>
      <c r="C24" s="58" t="s">
        <v>200</v>
      </c>
      <c r="D24" s="67" t="s">
        <v>179</v>
      </c>
      <c r="E24" s="67">
        <v>10</v>
      </c>
      <c r="F24" s="67">
        <v>3</v>
      </c>
      <c r="G24" s="68">
        <v>1500</v>
      </c>
      <c r="H24" s="211" t="s">
        <v>89</v>
      </c>
      <c r="I24" s="69">
        <f t="shared" ref="I24" si="1">E24*F24*G24*$Q$7</f>
        <v>692.30769230769238</v>
      </c>
      <c r="J24" s="69">
        <v>2</v>
      </c>
      <c r="K24" s="70" t="s">
        <v>201</v>
      </c>
    </row>
    <row r="25" spans="1:13" ht="12" customHeight="1" x14ac:dyDescent="0.35">
      <c r="B25" s="774" t="s">
        <v>202</v>
      </c>
      <c r="C25" s="58" t="s">
        <v>198</v>
      </c>
      <c r="D25" s="67" t="s">
        <v>165</v>
      </c>
      <c r="E25" s="67">
        <v>100</v>
      </c>
      <c r="F25" s="67">
        <v>2</v>
      </c>
      <c r="G25" s="68">
        <v>15</v>
      </c>
      <c r="H25" s="211" t="s">
        <v>181</v>
      </c>
      <c r="I25" s="69">
        <f>E25*F25*G25</f>
        <v>3000</v>
      </c>
      <c r="J25" s="69">
        <v>2</v>
      </c>
      <c r="K25" s="44" t="s">
        <v>203</v>
      </c>
    </row>
    <row r="26" spans="1:13" ht="12" customHeight="1" x14ac:dyDescent="0.35">
      <c r="B26" s="774"/>
      <c r="C26" s="58" t="s">
        <v>200</v>
      </c>
      <c r="D26" s="67" t="s">
        <v>179</v>
      </c>
      <c r="E26" s="67">
        <v>10</v>
      </c>
      <c r="F26" s="67">
        <v>2</v>
      </c>
      <c r="G26" s="68">
        <v>1500</v>
      </c>
      <c r="H26" s="211" t="s">
        <v>89</v>
      </c>
      <c r="I26" s="69">
        <f t="shared" ref="I26" si="2">E26*F26*G26*$Q$7</f>
        <v>461.53846153846155</v>
      </c>
      <c r="J26" s="69">
        <v>2</v>
      </c>
      <c r="K26" s="44" t="s">
        <v>204</v>
      </c>
    </row>
    <row r="27" spans="1:13" s="71" customFormat="1" ht="12" customHeight="1" x14ac:dyDescent="0.35">
      <c r="B27" s="774" t="s">
        <v>205</v>
      </c>
      <c r="C27" s="58" t="s">
        <v>198</v>
      </c>
      <c r="D27" s="67" t="s">
        <v>165</v>
      </c>
      <c r="E27" s="67">
        <v>100</v>
      </c>
      <c r="F27" s="67">
        <v>2</v>
      </c>
      <c r="G27" s="68">
        <v>15</v>
      </c>
      <c r="H27" s="211" t="s">
        <v>181</v>
      </c>
      <c r="I27" s="69">
        <f>E27*F27*G27</f>
        <v>3000</v>
      </c>
      <c r="J27" s="69">
        <v>2</v>
      </c>
      <c r="K27" s="66" t="s">
        <v>206</v>
      </c>
    </row>
    <row r="28" spans="1:13" s="71" customFormat="1" ht="12" customHeight="1" x14ac:dyDescent="0.35">
      <c r="B28" s="774"/>
      <c r="C28" s="58" t="s">
        <v>200</v>
      </c>
      <c r="D28" s="67" t="s">
        <v>179</v>
      </c>
      <c r="E28" s="67">
        <v>10</v>
      </c>
      <c r="F28" s="67">
        <v>2</v>
      </c>
      <c r="G28" s="68">
        <v>1500</v>
      </c>
      <c r="H28" s="211" t="s">
        <v>89</v>
      </c>
      <c r="I28" s="69">
        <f>E28*F28*G28*$Q$7</f>
        <v>461.53846153846155</v>
      </c>
      <c r="J28" s="69">
        <v>2</v>
      </c>
    </row>
    <row r="29" spans="1:13" s="71" customFormat="1" ht="12" customHeight="1" x14ac:dyDescent="0.35">
      <c r="B29" s="67" t="s">
        <v>207</v>
      </c>
      <c r="C29" s="58" t="s">
        <v>208</v>
      </c>
      <c r="D29" s="67" t="s">
        <v>209</v>
      </c>
      <c r="E29" s="67">
        <v>10</v>
      </c>
      <c r="F29" s="67">
        <v>1</v>
      </c>
      <c r="G29" s="68">
        <v>50</v>
      </c>
      <c r="H29" s="211" t="s">
        <v>181</v>
      </c>
      <c r="I29" s="69">
        <f>E29*F29*G29</f>
        <v>500</v>
      </c>
      <c r="J29" s="69">
        <v>4</v>
      </c>
      <c r="K29" s="66" t="s">
        <v>210</v>
      </c>
    </row>
    <row r="30" spans="1:13" s="71" customFormat="1" ht="12" customHeight="1" x14ac:dyDescent="0.35">
      <c r="B30" s="774" t="s">
        <v>211</v>
      </c>
      <c r="C30" s="58" t="s">
        <v>212</v>
      </c>
      <c r="D30" s="67" t="s">
        <v>213</v>
      </c>
      <c r="E30" s="67">
        <v>15</v>
      </c>
      <c r="F30" s="67">
        <v>1</v>
      </c>
      <c r="G30" s="68">
        <v>5000</v>
      </c>
      <c r="H30" s="211" t="s">
        <v>89</v>
      </c>
      <c r="I30" s="69">
        <f>E30*F30*G30*$Q$7</f>
        <v>1153.8461538461538</v>
      </c>
      <c r="J30" s="69">
        <v>2</v>
      </c>
    </row>
    <row r="31" spans="1:13" s="71" customFormat="1" ht="12" customHeight="1" x14ac:dyDescent="0.35">
      <c r="B31" s="774"/>
      <c r="C31" s="58" t="s">
        <v>214</v>
      </c>
      <c r="D31" s="67" t="s">
        <v>213</v>
      </c>
      <c r="E31" s="67">
        <v>15</v>
      </c>
      <c r="F31" s="67">
        <v>1</v>
      </c>
      <c r="G31" s="68">
        <v>5000</v>
      </c>
      <c r="H31" s="211" t="s">
        <v>89</v>
      </c>
      <c r="I31" s="69">
        <f>E31*F31*G31*$Q$7</f>
        <v>1153.8461538461538</v>
      </c>
      <c r="J31" s="69">
        <v>2</v>
      </c>
    </row>
    <row r="32" spans="1:13" s="71" customFormat="1" ht="12" customHeight="1" x14ac:dyDescent="0.35">
      <c r="B32" s="774" t="s">
        <v>215</v>
      </c>
      <c r="C32" s="58" t="s">
        <v>216</v>
      </c>
      <c r="D32" s="67" t="s">
        <v>175</v>
      </c>
      <c r="E32" s="67">
        <v>2</v>
      </c>
      <c r="F32" s="72">
        <v>1</v>
      </c>
      <c r="G32" s="72">
        <v>5000</v>
      </c>
      <c r="H32" s="211" t="s">
        <v>89</v>
      </c>
      <c r="I32" s="69">
        <f>E32*F32*G32*$Q$7</f>
        <v>153.84615384615387</v>
      </c>
      <c r="J32" s="69">
        <v>2</v>
      </c>
      <c r="K32" s="66" t="s">
        <v>217</v>
      </c>
      <c r="L32" s="66"/>
    </row>
    <row r="33" spans="1:12" s="71" customFormat="1" ht="12" customHeight="1" x14ac:dyDescent="0.35">
      <c r="B33" s="774"/>
      <c r="C33" s="58" t="s">
        <v>218</v>
      </c>
      <c r="D33" s="67"/>
      <c r="E33" s="67">
        <v>30</v>
      </c>
      <c r="F33" s="72">
        <v>1</v>
      </c>
      <c r="G33" s="72">
        <v>5000</v>
      </c>
      <c r="H33" s="211" t="s">
        <v>89</v>
      </c>
      <c r="I33" s="69">
        <f>E33*F33*G33*$Q$7</f>
        <v>2307.6923076923076</v>
      </c>
      <c r="J33" s="69">
        <v>2</v>
      </c>
      <c r="L33" s="66"/>
    </row>
    <row r="34" spans="1:12" s="71" customFormat="1" ht="12" customHeight="1" x14ac:dyDescent="0.35">
      <c r="B34" s="67" t="s">
        <v>219</v>
      </c>
      <c r="C34" s="58" t="s">
        <v>220</v>
      </c>
      <c r="D34" s="67" t="s">
        <v>221</v>
      </c>
      <c r="E34" s="67">
        <v>10</v>
      </c>
      <c r="F34" s="72">
        <v>1</v>
      </c>
      <c r="G34" s="72">
        <v>5000</v>
      </c>
      <c r="H34" s="212" t="s">
        <v>89</v>
      </c>
      <c r="I34" s="69">
        <f>E34*F34*G34*$Q$7</f>
        <v>769.23076923076928</v>
      </c>
      <c r="J34" s="69">
        <v>2</v>
      </c>
      <c r="L34" s="66"/>
    </row>
    <row r="35" spans="1:12" s="71" customFormat="1" ht="12" customHeight="1" x14ac:dyDescent="0.35">
      <c r="B35" s="767" t="s">
        <v>222</v>
      </c>
      <c r="C35" s="58" t="s">
        <v>223</v>
      </c>
      <c r="D35" s="67" t="s">
        <v>179</v>
      </c>
      <c r="E35" s="72">
        <v>10</v>
      </c>
      <c r="F35" s="72">
        <v>9</v>
      </c>
      <c r="G35" s="72">
        <v>20</v>
      </c>
      <c r="H35" s="213" t="s">
        <v>181</v>
      </c>
      <c r="I35" s="69">
        <f>E35*F35*G35</f>
        <v>1800</v>
      </c>
      <c r="J35" s="69">
        <v>2</v>
      </c>
      <c r="L35" s="66"/>
    </row>
    <row r="36" spans="1:12" s="71" customFormat="1" ht="12" customHeight="1" x14ac:dyDescent="0.35">
      <c r="B36" s="767"/>
      <c r="C36" s="58" t="s">
        <v>224</v>
      </c>
      <c r="D36" s="67" t="s">
        <v>179</v>
      </c>
      <c r="E36" s="72">
        <v>3</v>
      </c>
      <c r="F36" s="72">
        <v>9</v>
      </c>
      <c r="G36" s="72">
        <v>30</v>
      </c>
      <c r="H36" s="213" t="s">
        <v>181</v>
      </c>
      <c r="I36" s="69">
        <f>E36*F36*G36</f>
        <v>810</v>
      </c>
      <c r="J36" s="69">
        <v>2</v>
      </c>
      <c r="L36" s="66"/>
    </row>
    <row r="37" spans="1:12" s="71" customFormat="1" ht="12" customHeight="1" x14ac:dyDescent="0.35">
      <c r="B37" s="767"/>
      <c r="C37" s="58" t="s">
        <v>225</v>
      </c>
      <c r="D37" s="73" t="s">
        <v>179</v>
      </c>
      <c r="E37" s="72">
        <v>10</v>
      </c>
      <c r="F37" s="72">
        <v>1</v>
      </c>
      <c r="G37" s="72">
        <v>5000</v>
      </c>
      <c r="H37" s="212" t="s">
        <v>89</v>
      </c>
      <c r="I37" s="69">
        <f>E37*F37*G37*$Q$7</f>
        <v>769.23076923076928</v>
      </c>
      <c r="J37" s="69">
        <v>2</v>
      </c>
      <c r="L37" s="66"/>
    </row>
    <row r="38" spans="1:12" s="71" customFormat="1" ht="12" customHeight="1" x14ac:dyDescent="0.35">
      <c r="B38" s="767"/>
      <c r="C38" s="58" t="s">
        <v>226</v>
      </c>
      <c r="D38" s="72" t="s">
        <v>175</v>
      </c>
      <c r="E38" s="72">
        <v>1</v>
      </c>
      <c r="F38" s="72">
        <v>10</v>
      </c>
      <c r="G38" s="72">
        <v>7500</v>
      </c>
      <c r="H38" s="213" t="s">
        <v>89</v>
      </c>
      <c r="I38" s="69">
        <f>E38*F38*G38*$Q$7</f>
        <v>1153.8461538461538</v>
      </c>
      <c r="J38" s="69">
        <v>2</v>
      </c>
      <c r="L38" s="66"/>
    </row>
    <row r="39" spans="1:12" s="71" customFormat="1" ht="12" customHeight="1" x14ac:dyDescent="0.35">
      <c r="B39" s="767"/>
      <c r="C39" s="58" t="s">
        <v>227</v>
      </c>
      <c r="D39" s="72" t="s">
        <v>228</v>
      </c>
      <c r="E39" s="72">
        <v>2</v>
      </c>
      <c r="F39" s="72">
        <v>24</v>
      </c>
      <c r="G39" s="72">
        <v>75</v>
      </c>
      <c r="H39" s="213" t="s">
        <v>89</v>
      </c>
      <c r="I39" s="69">
        <f t="shared" ref="I39" si="3">E39*F39*G39*$Q$7</f>
        <v>55.384615384615387</v>
      </c>
      <c r="J39" s="69">
        <v>2</v>
      </c>
      <c r="L39" s="66"/>
    </row>
    <row r="40" spans="1:12" s="71" customFormat="1" ht="12" customHeight="1" x14ac:dyDescent="0.35">
      <c r="B40" s="767"/>
      <c r="C40" s="58" t="s">
        <v>229</v>
      </c>
      <c r="D40" s="72" t="s">
        <v>230</v>
      </c>
      <c r="E40" s="72">
        <v>1</v>
      </c>
      <c r="F40" s="72">
        <v>24</v>
      </c>
      <c r="G40" s="72">
        <v>10000</v>
      </c>
      <c r="H40" s="213" t="s">
        <v>89</v>
      </c>
      <c r="I40" s="69">
        <f>E40*F40*G40*$Q$7</f>
        <v>3692.3076923076924</v>
      </c>
      <c r="J40" s="69">
        <v>2</v>
      </c>
      <c r="K40" s="74" t="s">
        <v>231</v>
      </c>
      <c r="L40" s="66"/>
    </row>
    <row r="41" spans="1:12" s="71" customFormat="1" ht="12" customHeight="1" x14ac:dyDescent="0.35">
      <c r="B41" s="767"/>
      <c r="C41" s="58"/>
      <c r="D41" s="72"/>
      <c r="E41" s="72"/>
      <c r="F41" s="72"/>
      <c r="G41" s="72"/>
      <c r="H41" s="213"/>
      <c r="I41" s="72"/>
      <c r="J41" s="69">
        <v>2</v>
      </c>
      <c r="L41" s="66"/>
    </row>
    <row r="42" spans="1:12" s="71" customFormat="1" ht="12" customHeight="1" x14ac:dyDescent="0.35">
      <c r="B42" s="767"/>
      <c r="C42" s="58"/>
      <c r="D42" s="72"/>
      <c r="E42" s="72"/>
      <c r="F42" s="72"/>
      <c r="G42" s="72"/>
      <c r="H42" s="213"/>
      <c r="I42" s="72"/>
      <c r="J42" s="69">
        <v>2</v>
      </c>
      <c r="L42" s="66"/>
    </row>
    <row r="43" spans="1:12" s="71" customFormat="1" ht="12" customHeight="1" x14ac:dyDescent="0.35">
      <c r="B43" s="767"/>
      <c r="C43" s="58" t="s">
        <v>232</v>
      </c>
      <c r="D43" s="72" t="s">
        <v>165</v>
      </c>
      <c r="E43" s="72">
        <v>1000</v>
      </c>
      <c r="F43" s="72">
        <v>1</v>
      </c>
      <c r="G43" s="72">
        <v>8</v>
      </c>
      <c r="H43" s="212" t="s">
        <v>181</v>
      </c>
      <c r="I43" s="69">
        <f>E43*F43*G43</f>
        <v>8000</v>
      </c>
      <c r="J43" s="69">
        <v>2</v>
      </c>
      <c r="L43" s="66"/>
    </row>
    <row r="44" spans="1:12" s="71" customFormat="1" ht="12" customHeight="1" x14ac:dyDescent="0.35">
      <c r="B44" s="767"/>
      <c r="C44" s="58"/>
      <c r="D44" s="72"/>
      <c r="E44" s="72"/>
      <c r="F44" s="72"/>
      <c r="G44" s="72"/>
      <c r="H44" s="213"/>
      <c r="I44" s="72"/>
      <c r="J44" s="69">
        <v>2</v>
      </c>
      <c r="L44" s="66"/>
    </row>
    <row r="45" spans="1:12" s="71" customFormat="1" ht="12" customHeight="1" x14ac:dyDescent="0.35">
      <c r="A45" s="66" t="s">
        <v>187</v>
      </c>
      <c r="B45" s="75">
        <f>SUM(I46:I48)</f>
        <v>31000</v>
      </c>
      <c r="C45" s="76" t="s">
        <v>188</v>
      </c>
      <c r="D45" s="64"/>
      <c r="E45" s="64"/>
      <c r="F45" s="64"/>
      <c r="G45" s="64"/>
      <c r="H45" s="64"/>
      <c r="I45" s="72"/>
      <c r="J45" s="69">
        <v>2</v>
      </c>
      <c r="L45" s="66"/>
    </row>
    <row r="46" spans="1:12" s="71" customFormat="1" ht="12" customHeight="1" x14ac:dyDescent="0.45">
      <c r="B46" s="77"/>
      <c r="C46" s="76" t="s">
        <v>233</v>
      </c>
      <c r="D46" s="78" t="s">
        <v>234</v>
      </c>
      <c r="E46" s="15">
        <v>4</v>
      </c>
      <c r="F46" s="15">
        <v>4</v>
      </c>
      <c r="G46" s="15">
        <v>1000</v>
      </c>
      <c r="H46" s="16" t="s">
        <v>88</v>
      </c>
      <c r="I46" s="79">
        <f>+E46*F46*G46</f>
        <v>16000</v>
      </c>
      <c r="J46" s="69">
        <v>2</v>
      </c>
      <c r="K46" s="80" t="s">
        <v>235</v>
      </c>
      <c r="L46" s="66"/>
    </row>
    <row r="47" spans="1:12" s="71" customFormat="1" ht="12" customHeight="1" x14ac:dyDescent="0.45">
      <c r="B47" s="77"/>
      <c r="C47" s="76" t="s">
        <v>236</v>
      </c>
      <c r="D47" s="78" t="s">
        <v>234</v>
      </c>
      <c r="E47" s="15">
        <v>3</v>
      </c>
      <c r="F47" s="15">
        <v>4</v>
      </c>
      <c r="G47" s="15">
        <v>750</v>
      </c>
      <c r="H47" s="16" t="s">
        <v>88</v>
      </c>
      <c r="I47" s="79">
        <f>+E47*F47*G47</f>
        <v>9000</v>
      </c>
      <c r="J47" s="69">
        <v>4</v>
      </c>
      <c r="K47" s="44"/>
      <c r="L47" s="66"/>
    </row>
    <row r="48" spans="1:12" s="71" customFormat="1" ht="12" customHeight="1" x14ac:dyDescent="0.45">
      <c r="B48" s="77"/>
      <c r="C48" s="76" t="s">
        <v>237</v>
      </c>
      <c r="D48" s="78" t="s">
        <v>234</v>
      </c>
      <c r="E48" s="15">
        <v>3</v>
      </c>
      <c r="F48" s="15">
        <v>4</v>
      </c>
      <c r="G48" s="15">
        <v>500</v>
      </c>
      <c r="H48" s="16" t="s">
        <v>88</v>
      </c>
      <c r="I48" s="79">
        <f>+E48*F48*G48</f>
        <v>6000</v>
      </c>
      <c r="J48" s="69">
        <v>2</v>
      </c>
      <c r="K48" s="44"/>
      <c r="L48" s="66"/>
    </row>
    <row r="49" spans="1:13" s="71" customFormat="1" ht="12" customHeight="1" x14ac:dyDescent="0.35">
      <c r="B49" s="77"/>
      <c r="C49" s="81"/>
      <c r="D49" s="64"/>
      <c r="E49" s="64"/>
      <c r="F49" s="64"/>
      <c r="G49" s="64"/>
      <c r="H49" s="64"/>
      <c r="I49" s="64"/>
      <c r="J49" s="64"/>
      <c r="L49" s="66"/>
    </row>
    <row r="50" spans="1:13" s="71" customFormat="1" ht="12" customHeight="1" thickBot="1" x14ac:dyDescent="0.4">
      <c r="B50" s="64"/>
      <c r="C50" s="44"/>
      <c r="D50" s="44"/>
      <c r="E50" s="44"/>
      <c r="F50" s="44"/>
      <c r="G50" s="44"/>
      <c r="H50" s="44"/>
      <c r="I50" s="44"/>
      <c r="J50" s="44"/>
      <c r="L50" s="66"/>
    </row>
    <row r="51" spans="1:13" s="71" customFormat="1" ht="12" customHeight="1" x14ac:dyDescent="0.5">
      <c r="B51" s="64"/>
      <c r="C51" s="760" t="s">
        <v>238</v>
      </c>
      <c r="D51" s="761"/>
      <c r="E51" s="761"/>
      <c r="F51" s="761"/>
      <c r="G51" s="761"/>
      <c r="H51" s="761"/>
      <c r="I51" s="194">
        <f>SUBTOTAL(9,I53:I60)</f>
        <v>3902.7692307692309</v>
      </c>
      <c r="J51" s="129"/>
      <c r="L51" s="66"/>
    </row>
    <row r="52" spans="1:13" s="71" customFormat="1" ht="12" customHeight="1" x14ac:dyDescent="0.35">
      <c r="B52" s="64"/>
      <c r="C52" s="47" t="s">
        <v>154</v>
      </c>
      <c r="D52" s="48" t="s">
        <v>155</v>
      </c>
      <c r="E52" s="48" t="s">
        <v>156</v>
      </c>
      <c r="F52" s="48" t="s">
        <v>157</v>
      </c>
      <c r="G52" s="49" t="s">
        <v>158</v>
      </c>
      <c r="H52" s="49" t="s">
        <v>159</v>
      </c>
      <c r="I52" s="195" t="s">
        <v>160</v>
      </c>
      <c r="J52" s="69"/>
      <c r="L52" s="66"/>
    </row>
    <row r="53" spans="1:13" s="71" customFormat="1" ht="12" customHeight="1" x14ac:dyDescent="0.35">
      <c r="A53" s="66" t="s">
        <v>46</v>
      </c>
      <c r="B53" s="82">
        <f>SUM(I54:I55)</f>
        <v>510.76923076923077</v>
      </c>
      <c r="C53" s="58" t="s">
        <v>161</v>
      </c>
      <c r="D53" s="216"/>
      <c r="E53" s="209"/>
      <c r="F53" s="209"/>
      <c r="G53" s="68"/>
      <c r="H53" s="68"/>
      <c r="I53" s="217"/>
      <c r="J53" s="69"/>
      <c r="L53" s="66"/>
    </row>
    <row r="54" spans="1:13" s="71" customFormat="1" ht="13.15" x14ac:dyDescent="0.35">
      <c r="B54" s="64"/>
      <c r="C54" s="58" t="s">
        <v>239</v>
      </c>
      <c r="D54" s="72" t="s">
        <v>228</v>
      </c>
      <c r="E54" s="72">
        <v>4</v>
      </c>
      <c r="F54" s="72">
        <v>4</v>
      </c>
      <c r="G54" s="72">
        <v>75</v>
      </c>
      <c r="H54" s="72" t="s">
        <v>89</v>
      </c>
      <c r="I54" s="218">
        <f>E54*F54*G54*$Q$7</f>
        <v>18.461538461538463</v>
      </c>
      <c r="J54" s="69">
        <v>2</v>
      </c>
      <c r="K54" s="83" t="s">
        <v>240</v>
      </c>
      <c r="L54" s="66" t="s">
        <v>241</v>
      </c>
    </row>
    <row r="55" spans="1:13" s="71" customFormat="1" ht="13.15" x14ac:dyDescent="0.35">
      <c r="B55" s="64"/>
      <c r="C55" s="58" t="s">
        <v>242</v>
      </c>
      <c r="D55" s="72" t="s">
        <v>165</v>
      </c>
      <c r="E55" s="72">
        <v>40</v>
      </c>
      <c r="F55" s="72">
        <v>4</v>
      </c>
      <c r="G55" s="72">
        <v>200</v>
      </c>
      <c r="H55" s="72" t="s">
        <v>89</v>
      </c>
      <c r="I55" s="218">
        <f>E55*F55*G55*$Q$7</f>
        <v>492.30769230769232</v>
      </c>
      <c r="J55" s="69">
        <v>2</v>
      </c>
      <c r="L55" s="66"/>
    </row>
    <row r="56" spans="1:13" s="71" customFormat="1" x14ac:dyDescent="0.35">
      <c r="A56" s="66" t="s">
        <v>187</v>
      </c>
      <c r="B56" s="64">
        <f>SUM(I57:I60)</f>
        <v>3392</v>
      </c>
      <c r="C56" s="76" t="s">
        <v>188</v>
      </c>
      <c r="D56" s="72"/>
      <c r="E56" s="72"/>
      <c r="F56" s="72"/>
      <c r="G56" s="72"/>
      <c r="H56" s="72"/>
      <c r="I56" s="218"/>
      <c r="J56" s="69"/>
      <c r="L56" s="66"/>
    </row>
    <row r="57" spans="1:13" s="71" customFormat="1" ht="14.25" x14ac:dyDescent="0.45">
      <c r="B57" s="64"/>
      <c r="C57" s="76" t="s">
        <v>189</v>
      </c>
      <c r="D57" s="72" t="s">
        <v>243</v>
      </c>
      <c r="E57" s="15">
        <v>53</v>
      </c>
      <c r="F57" s="15">
        <v>10</v>
      </c>
      <c r="G57" s="15">
        <v>4</v>
      </c>
      <c r="H57" s="16" t="s">
        <v>88</v>
      </c>
      <c r="I57" s="15">
        <f>+E57*F57*G57</f>
        <v>2120</v>
      </c>
      <c r="J57" s="69">
        <v>2</v>
      </c>
      <c r="K57" s="44" t="s">
        <v>244</v>
      </c>
      <c r="L57" s="66"/>
    </row>
    <row r="58" spans="1:13" s="71" customFormat="1" ht="14.25" x14ac:dyDescent="0.45">
      <c r="B58" s="64"/>
      <c r="C58" s="76" t="s">
        <v>245</v>
      </c>
      <c r="D58" s="72" t="s">
        <v>246</v>
      </c>
      <c r="E58" s="85">
        <v>1</v>
      </c>
      <c r="F58" s="15">
        <v>12</v>
      </c>
      <c r="G58" s="15">
        <v>30</v>
      </c>
      <c r="H58" s="16" t="s">
        <v>88</v>
      </c>
      <c r="I58" s="15">
        <f>+E58*F58*G58</f>
        <v>360</v>
      </c>
      <c r="J58" s="69">
        <v>2</v>
      </c>
      <c r="K58" s="44"/>
      <c r="L58" s="66"/>
    </row>
    <row r="59" spans="1:13" s="71" customFormat="1" ht="14.25" x14ac:dyDescent="0.45">
      <c r="B59" s="64"/>
      <c r="C59" s="76" t="s">
        <v>247</v>
      </c>
      <c r="D59" s="72" t="s">
        <v>246</v>
      </c>
      <c r="E59" s="15">
        <v>1</v>
      </c>
      <c r="F59" s="15">
        <v>4</v>
      </c>
      <c r="G59" s="15">
        <v>3</v>
      </c>
      <c r="H59" s="16" t="s">
        <v>88</v>
      </c>
      <c r="I59" s="15">
        <f t="shared" ref="I59:I60" si="4">+E59*F59*G59</f>
        <v>12</v>
      </c>
      <c r="J59" s="69">
        <v>2</v>
      </c>
      <c r="K59" s="44"/>
      <c r="L59" s="66"/>
    </row>
    <row r="60" spans="1:13" s="71" customFormat="1" ht="14.65" thickBot="1" x14ac:dyDescent="0.5">
      <c r="B60" s="64"/>
      <c r="C60" s="86" t="s">
        <v>248</v>
      </c>
      <c r="D60" s="117" t="s">
        <v>249</v>
      </c>
      <c r="E60" s="15">
        <v>60</v>
      </c>
      <c r="F60" s="15">
        <v>10</v>
      </c>
      <c r="G60" s="15">
        <v>1.5</v>
      </c>
      <c r="H60" s="16" t="s">
        <v>88</v>
      </c>
      <c r="I60" s="15">
        <f t="shared" si="4"/>
        <v>900</v>
      </c>
      <c r="J60" s="69">
        <v>2</v>
      </c>
      <c r="K60" s="44"/>
      <c r="L60" s="66"/>
    </row>
    <row r="61" spans="1:13" s="64" customFormat="1" x14ac:dyDescent="0.35">
      <c r="C61" s="88"/>
      <c r="H61" s="89"/>
      <c r="L61" s="90"/>
    </row>
    <row r="62" spans="1:13" s="71" customFormat="1" ht="15.75" x14ac:dyDescent="0.5">
      <c r="B62" s="64"/>
      <c r="C62" s="768" t="s">
        <v>250</v>
      </c>
      <c r="D62" s="769"/>
      <c r="E62" s="769"/>
      <c r="F62" s="769"/>
      <c r="G62" s="769"/>
      <c r="H62" s="769"/>
      <c r="I62" s="219">
        <f>SUBTOTAL(9,I64:I67)</f>
        <v>6375</v>
      </c>
      <c r="J62" s="191"/>
      <c r="K62" s="66" t="s">
        <v>251</v>
      </c>
      <c r="L62" s="66"/>
    </row>
    <row r="63" spans="1:13" s="71" customFormat="1" ht="13.15" x14ac:dyDescent="0.35">
      <c r="B63" s="64"/>
      <c r="C63" s="313" t="s">
        <v>154</v>
      </c>
      <c r="D63" s="314" t="s">
        <v>155</v>
      </c>
      <c r="E63" s="314" t="s">
        <v>156</v>
      </c>
      <c r="F63" s="314" t="s">
        <v>157</v>
      </c>
      <c r="G63" s="315" t="s">
        <v>158</v>
      </c>
      <c r="H63" s="315" t="s">
        <v>159</v>
      </c>
      <c r="I63" s="316" t="s">
        <v>252</v>
      </c>
      <c r="J63" s="316"/>
      <c r="K63" s="44" t="s">
        <v>253</v>
      </c>
      <c r="L63" s="66"/>
    </row>
    <row r="64" spans="1:13" s="71" customFormat="1" ht="13.15" x14ac:dyDescent="0.35">
      <c r="A64" s="66" t="s">
        <v>254</v>
      </c>
      <c r="B64" s="82">
        <f>I62</f>
        <v>6375</v>
      </c>
      <c r="C64" s="312" t="s">
        <v>255</v>
      </c>
      <c r="D64" s="312" t="s">
        <v>256</v>
      </c>
      <c r="E64" s="312">
        <v>20</v>
      </c>
      <c r="F64" s="312">
        <v>5</v>
      </c>
      <c r="G64" s="68">
        <v>2000</v>
      </c>
      <c r="H64" s="68" t="s">
        <v>89</v>
      </c>
      <c r="I64" s="220">
        <f>E64*F64*G64*$Q$7</f>
        <v>3076.9230769230771</v>
      </c>
      <c r="J64" s="220">
        <v>4</v>
      </c>
      <c r="K64" s="44" t="s">
        <v>257</v>
      </c>
      <c r="L64" s="66"/>
      <c r="M64" s="66"/>
    </row>
    <row r="65" spans="1:22" ht="13.15" x14ac:dyDescent="0.35">
      <c r="C65" s="312" t="s">
        <v>239</v>
      </c>
      <c r="D65" s="312" t="s">
        <v>228</v>
      </c>
      <c r="E65" s="312">
        <v>5</v>
      </c>
      <c r="F65" s="312">
        <v>5</v>
      </c>
      <c r="G65" s="68">
        <v>75</v>
      </c>
      <c r="H65" s="68" t="s">
        <v>89</v>
      </c>
      <c r="I65" s="220">
        <f t="shared" ref="I65:I67" si="5">E65*F65*G65*$Q$7</f>
        <v>28.846153846153847</v>
      </c>
      <c r="J65" s="220">
        <v>2</v>
      </c>
      <c r="K65" s="44" t="s">
        <v>258</v>
      </c>
    </row>
    <row r="66" spans="1:22" ht="13.15" x14ac:dyDescent="0.35">
      <c r="C66" s="312" t="s">
        <v>259</v>
      </c>
      <c r="D66" s="312" t="s">
        <v>260</v>
      </c>
      <c r="E66" s="312">
        <v>5</v>
      </c>
      <c r="F66" s="312">
        <v>5</v>
      </c>
      <c r="G66" s="68">
        <v>2500</v>
      </c>
      <c r="H66" s="68" t="s">
        <v>89</v>
      </c>
      <c r="I66" s="220">
        <f t="shared" si="5"/>
        <v>961.53846153846155</v>
      </c>
      <c r="J66" s="220">
        <v>4</v>
      </c>
    </row>
    <row r="67" spans="1:22" ht="13.15" x14ac:dyDescent="0.35">
      <c r="C67" s="312" t="s">
        <v>464</v>
      </c>
      <c r="D67" s="312" t="s">
        <v>304</v>
      </c>
      <c r="E67" s="312">
        <v>500</v>
      </c>
      <c r="F67" s="312">
        <v>1</v>
      </c>
      <c r="G67" s="68">
        <v>300</v>
      </c>
      <c r="H67" s="68" t="s">
        <v>89</v>
      </c>
      <c r="I67" s="220">
        <f t="shared" si="5"/>
        <v>2307.6923076923076</v>
      </c>
      <c r="J67" s="220">
        <v>4</v>
      </c>
    </row>
    <row r="68" spans="1:22" ht="15.75" customHeight="1" thickBot="1" x14ac:dyDescent="0.4">
      <c r="A68" s="46" t="s">
        <v>187</v>
      </c>
      <c r="B68" s="53">
        <f>I69</f>
        <v>62278</v>
      </c>
      <c r="C68" s="51"/>
      <c r="D68" s="51"/>
      <c r="E68" s="51"/>
      <c r="F68" s="51"/>
      <c r="G68" s="51"/>
      <c r="H68" s="51"/>
      <c r="I68" s="91"/>
      <c r="J68" s="91"/>
      <c r="K68" s="46" t="s">
        <v>188</v>
      </c>
    </row>
    <row r="69" spans="1:22" ht="15.75" x14ac:dyDescent="0.5">
      <c r="C69" s="770" t="s">
        <v>261</v>
      </c>
      <c r="D69" s="771"/>
      <c r="E69" s="771"/>
      <c r="F69" s="771"/>
      <c r="G69" s="771"/>
      <c r="H69" s="772"/>
      <c r="I69" s="221">
        <f>SUBTOTAL(9,I71:I77)</f>
        <v>62278</v>
      </c>
      <c r="J69" s="129"/>
    </row>
    <row r="70" spans="1:22" s="71" customFormat="1" ht="13.15" x14ac:dyDescent="0.35">
      <c r="B70" s="64"/>
      <c r="C70" s="92" t="s">
        <v>154</v>
      </c>
      <c r="D70" s="93" t="s">
        <v>155</v>
      </c>
      <c r="E70" s="93" t="s">
        <v>156</v>
      </c>
      <c r="F70" s="93" t="s">
        <v>157</v>
      </c>
      <c r="G70" s="94" t="s">
        <v>158</v>
      </c>
      <c r="H70" s="95" t="s">
        <v>159</v>
      </c>
      <c r="I70" s="222" t="s">
        <v>262</v>
      </c>
      <c r="J70" s="95"/>
      <c r="K70" s="44"/>
      <c r="L70" s="66"/>
    </row>
    <row r="71" spans="1:22" s="64" customFormat="1" ht="13.15" x14ac:dyDescent="0.35">
      <c r="C71" s="96" t="s">
        <v>116</v>
      </c>
      <c r="D71" s="97" t="s">
        <v>263</v>
      </c>
      <c r="E71" s="235">
        <v>340</v>
      </c>
      <c r="F71" s="236">
        <v>8</v>
      </c>
      <c r="G71" s="237">
        <v>4</v>
      </c>
      <c r="H71" s="98" t="s">
        <v>88</v>
      </c>
      <c r="I71" s="98">
        <f>+E71*F71*G71</f>
        <v>10880</v>
      </c>
      <c r="J71" s="220">
        <v>7</v>
      </c>
      <c r="K71" s="44" t="s">
        <v>264</v>
      </c>
      <c r="L71" s="90"/>
    </row>
    <row r="72" spans="1:22" s="71" customFormat="1" ht="13.15" x14ac:dyDescent="0.35">
      <c r="B72" s="64"/>
      <c r="C72" s="96" t="s">
        <v>189</v>
      </c>
      <c r="D72" s="97" t="s">
        <v>263</v>
      </c>
      <c r="E72" s="235">
        <v>503</v>
      </c>
      <c r="F72" s="236">
        <v>8</v>
      </c>
      <c r="G72" s="237">
        <v>5</v>
      </c>
      <c r="H72" s="98" t="s">
        <v>88</v>
      </c>
      <c r="I72" s="99">
        <f>+E72*F72*G72</f>
        <v>20120</v>
      </c>
      <c r="J72" s="220">
        <v>2</v>
      </c>
      <c r="K72" s="44"/>
      <c r="L72" s="66"/>
    </row>
    <row r="73" spans="1:22" ht="14.25" x14ac:dyDescent="0.45">
      <c r="C73" s="72" t="s">
        <v>245</v>
      </c>
      <c r="D73" s="78" t="s">
        <v>246</v>
      </c>
      <c r="E73" s="100">
        <v>2</v>
      </c>
      <c r="F73" s="238">
        <v>8</v>
      </c>
      <c r="G73" s="238">
        <v>30</v>
      </c>
      <c r="H73" s="16" t="s">
        <v>88</v>
      </c>
      <c r="I73" s="15">
        <f>+E73*F73*G73</f>
        <v>480</v>
      </c>
      <c r="J73" s="220">
        <v>2</v>
      </c>
    </row>
    <row r="74" spans="1:22" ht="14.25" x14ac:dyDescent="0.45">
      <c r="C74" s="72" t="s">
        <v>247</v>
      </c>
      <c r="D74" s="78" t="s">
        <v>246</v>
      </c>
      <c r="E74" s="15">
        <v>2</v>
      </c>
      <c r="F74" s="238">
        <v>8</v>
      </c>
      <c r="G74" s="238">
        <v>3</v>
      </c>
      <c r="H74" s="16" t="s">
        <v>88</v>
      </c>
      <c r="I74" s="15">
        <f t="shared" ref="I74:I76" si="6">+E74*F74*G74</f>
        <v>48</v>
      </c>
      <c r="J74" s="220">
        <v>2</v>
      </c>
    </row>
    <row r="75" spans="1:22" ht="14.25" x14ac:dyDescent="0.45">
      <c r="C75" s="72" t="s">
        <v>248</v>
      </c>
      <c r="D75" s="78" t="s">
        <v>249</v>
      </c>
      <c r="E75" s="15">
        <v>500</v>
      </c>
      <c r="F75" s="238">
        <v>1</v>
      </c>
      <c r="G75" s="238">
        <v>1.5</v>
      </c>
      <c r="H75" s="16" t="s">
        <v>88</v>
      </c>
      <c r="I75" s="15">
        <f t="shared" si="6"/>
        <v>750</v>
      </c>
      <c r="J75" s="220">
        <v>7</v>
      </c>
    </row>
    <row r="76" spans="1:22" ht="14.25" x14ac:dyDescent="0.45">
      <c r="C76" s="73" t="s">
        <v>265</v>
      </c>
      <c r="D76" s="78" t="s">
        <v>246</v>
      </c>
      <c r="E76" s="15">
        <v>500</v>
      </c>
      <c r="F76" s="238">
        <v>1</v>
      </c>
      <c r="G76" s="238">
        <v>3</v>
      </c>
      <c r="H76" s="16" t="s">
        <v>88</v>
      </c>
      <c r="I76" s="15">
        <f t="shared" si="6"/>
        <v>1500</v>
      </c>
      <c r="J76" s="220">
        <v>2</v>
      </c>
      <c r="K76" s="46"/>
    </row>
    <row r="77" spans="1:22" ht="13.15" x14ac:dyDescent="0.35">
      <c r="C77" s="96" t="s">
        <v>266</v>
      </c>
      <c r="D77" s="97" t="s">
        <v>243</v>
      </c>
      <c r="E77" s="240">
        <v>2</v>
      </c>
      <c r="F77" s="241">
        <v>150</v>
      </c>
      <c r="G77" s="242">
        <v>95</v>
      </c>
      <c r="H77" s="239" t="s">
        <v>88</v>
      </c>
      <c r="I77" s="239">
        <f>+E77*F77*G77</f>
        <v>28500</v>
      </c>
      <c r="J77" s="220">
        <v>4</v>
      </c>
      <c r="K77" s="71"/>
    </row>
    <row r="78" spans="1:22" ht="16.149999999999999" thickBot="1" x14ac:dyDescent="0.55000000000000004">
      <c r="A78" s="46" t="s">
        <v>254</v>
      </c>
      <c r="B78" s="53">
        <f>I79</f>
        <v>28314.807692307695</v>
      </c>
      <c r="C78" s="71"/>
      <c r="D78" s="102"/>
      <c r="E78" s="102"/>
      <c r="F78" s="102"/>
      <c r="G78" s="102"/>
      <c r="H78" s="102"/>
      <c r="I78" s="71"/>
      <c r="J78" s="71"/>
      <c r="K78" s="46" t="s">
        <v>254</v>
      </c>
      <c r="L78" s="66"/>
      <c r="M78" s="71"/>
      <c r="N78" s="71" t="s">
        <v>268</v>
      </c>
      <c r="O78" s="71"/>
      <c r="P78" s="71"/>
      <c r="Q78" s="71"/>
      <c r="R78" s="71"/>
      <c r="S78" s="71"/>
      <c r="T78" s="71"/>
      <c r="U78" s="71"/>
      <c r="V78" s="71"/>
    </row>
    <row r="79" spans="1:22" ht="15.75" x14ac:dyDescent="0.5">
      <c r="C79" s="762" t="s">
        <v>267</v>
      </c>
      <c r="D79" s="763"/>
      <c r="E79" s="763"/>
      <c r="F79" s="763"/>
      <c r="G79" s="763"/>
      <c r="H79" s="763"/>
      <c r="I79" s="194">
        <f>SUBTOTAL(9,I80:I88)</f>
        <v>28314.807692307695</v>
      </c>
      <c r="J79" s="129"/>
      <c r="L79" s="66"/>
      <c r="M79" s="66" t="s">
        <v>270</v>
      </c>
      <c r="N79" s="71"/>
      <c r="O79" s="71"/>
      <c r="P79" s="71"/>
      <c r="Q79" s="71"/>
      <c r="R79" s="71"/>
      <c r="S79" s="71"/>
      <c r="T79" s="71"/>
      <c r="U79" s="71"/>
      <c r="V79" s="71"/>
    </row>
    <row r="80" spans="1:22" ht="13.15" x14ac:dyDescent="0.35">
      <c r="C80" s="47" t="s">
        <v>154</v>
      </c>
      <c r="D80" s="48" t="s">
        <v>155</v>
      </c>
      <c r="E80" s="48" t="s">
        <v>156</v>
      </c>
      <c r="F80" s="48" t="s">
        <v>157</v>
      </c>
      <c r="G80" s="49" t="s">
        <v>158</v>
      </c>
      <c r="H80" s="49" t="s">
        <v>159</v>
      </c>
      <c r="I80" s="195" t="s">
        <v>269</v>
      </c>
      <c r="J80" s="197"/>
      <c r="L80" s="66"/>
      <c r="M80" s="66" t="s">
        <v>272</v>
      </c>
      <c r="N80" s="71">
        <v>300</v>
      </c>
      <c r="O80" s="71"/>
      <c r="P80" s="66" t="s">
        <v>273</v>
      </c>
      <c r="Q80" s="71"/>
      <c r="R80" s="71"/>
      <c r="S80" s="71"/>
      <c r="T80" s="71"/>
      <c r="U80" s="66" t="s">
        <v>274</v>
      </c>
      <c r="V80" s="71"/>
    </row>
    <row r="81" spans="1:22" ht="13.15" x14ac:dyDescent="0.35">
      <c r="C81" s="103" t="s">
        <v>271</v>
      </c>
      <c r="D81" s="104" t="s">
        <v>256</v>
      </c>
      <c r="E81" s="104">
        <v>12</v>
      </c>
      <c r="F81" s="104">
        <v>6</v>
      </c>
      <c r="G81" s="104">
        <v>150</v>
      </c>
      <c r="H81" s="104" t="s">
        <v>181</v>
      </c>
      <c r="I81" s="223">
        <f>E81*F81*G81</f>
        <v>10800</v>
      </c>
      <c r="J81" s="220">
        <v>4</v>
      </c>
      <c r="L81" s="66"/>
      <c r="M81" s="66" t="s">
        <v>276</v>
      </c>
      <c r="N81" s="71">
        <v>100</v>
      </c>
      <c r="O81" s="71"/>
      <c r="P81" s="71" t="s">
        <v>277</v>
      </c>
      <c r="Q81" s="66"/>
      <c r="R81" s="71"/>
      <c r="S81" s="71"/>
      <c r="T81" s="71"/>
      <c r="U81" s="71"/>
      <c r="V81" s="71"/>
    </row>
    <row r="82" spans="1:22" ht="13.15" x14ac:dyDescent="0.35">
      <c r="C82" s="105" t="s">
        <v>259</v>
      </c>
      <c r="D82" s="57" t="s">
        <v>275</v>
      </c>
      <c r="E82" s="57">
        <v>10</v>
      </c>
      <c r="F82" s="57">
        <v>24</v>
      </c>
      <c r="G82" s="57">
        <v>2500</v>
      </c>
      <c r="H82" s="57" t="s">
        <v>89</v>
      </c>
      <c r="I82" s="224">
        <f t="shared" ref="I82:I84" si="7">E82*F82*G82*$Q$7</f>
        <v>9230.7692307692305</v>
      </c>
      <c r="J82" s="220">
        <v>7</v>
      </c>
      <c r="L82" s="66"/>
      <c r="M82" s="66" t="s">
        <v>279</v>
      </c>
      <c r="N82" s="71">
        <v>100</v>
      </c>
      <c r="O82" s="71"/>
      <c r="P82" s="71" t="s">
        <v>280</v>
      </c>
      <c r="Q82" s="66"/>
      <c r="R82" s="71"/>
      <c r="S82" s="71"/>
      <c r="T82" s="71"/>
      <c r="U82" s="71"/>
      <c r="V82" s="71"/>
    </row>
    <row r="83" spans="1:22" ht="13.15" x14ac:dyDescent="0.35">
      <c r="C83" s="57" t="s">
        <v>278</v>
      </c>
      <c r="D83" s="57" t="s">
        <v>186</v>
      </c>
      <c r="E83" s="57">
        <v>1000</v>
      </c>
      <c r="F83" s="57">
        <v>6</v>
      </c>
      <c r="G83" s="57">
        <v>20</v>
      </c>
      <c r="H83" s="57" t="s">
        <v>89</v>
      </c>
      <c r="I83" s="224">
        <f t="shared" si="7"/>
        <v>1846.1538461538462</v>
      </c>
      <c r="J83" s="220">
        <v>7</v>
      </c>
      <c r="L83" s="66"/>
      <c r="M83" s="66" t="s">
        <v>282</v>
      </c>
      <c r="N83" s="71" t="s">
        <v>283</v>
      </c>
      <c r="O83" s="71"/>
      <c r="P83" s="71"/>
      <c r="Q83" s="71"/>
      <c r="R83" s="71"/>
      <c r="S83" s="71"/>
      <c r="T83" s="71"/>
      <c r="U83" s="71"/>
      <c r="V83" s="71"/>
    </row>
    <row r="84" spans="1:22" ht="13.15" x14ac:dyDescent="0.35">
      <c r="C84" s="106" t="s">
        <v>178</v>
      </c>
      <c r="D84" s="103" t="s">
        <v>281</v>
      </c>
      <c r="E84" s="103">
        <v>5</v>
      </c>
      <c r="F84" s="104">
        <v>1</v>
      </c>
      <c r="G84" s="103">
        <v>1500</v>
      </c>
      <c r="H84" s="104" t="s">
        <v>89</v>
      </c>
      <c r="I84" s="224">
        <f t="shared" si="7"/>
        <v>115.38461538461539</v>
      </c>
      <c r="J84" s="220">
        <v>2</v>
      </c>
      <c r="L84" s="66"/>
      <c r="M84" s="71"/>
      <c r="N84" s="71"/>
      <c r="O84" s="71"/>
      <c r="P84" s="71"/>
      <c r="Q84" s="71"/>
      <c r="R84" s="71"/>
      <c r="S84" s="71"/>
      <c r="T84" s="71"/>
      <c r="U84" s="71"/>
      <c r="V84" s="71"/>
    </row>
    <row r="85" spans="1:22" ht="13.15" x14ac:dyDescent="0.35">
      <c r="C85" s="106" t="s">
        <v>180</v>
      </c>
      <c r="D85" s="103" t="s">
        <v>281</v>
      </c>
      <c r="E85" s="103">
        <v>25</v>
      </c>
      <c r="F85" s="104">
        <v>1</v>
      </c>
      <c r="G85" s="103">
        <v>2.5</v>
      </c>
      <c r="H85" s="104" t="s">
        <v>181</v>
      </c>
      <c r="I85" s="225">
        <f>E85*F85*G85</f>
        <v>62.5</v>
      </c>
      <c r="J85" s="220">
        <v>2</v>
      </c>
      <c r="L85" s="46"/>
    </row>
    <row r="86" spans="1:22" ht="26.25" customHeight="1" x14ac:dyDescent="0.35">
      <c r="C86" s="103" t="s">
        <v>284</v>
      </c>
      <c r="D86" s="103" t="s">
        <v>281</v>
      </c>
      <c r="E86" s="103">
        <v>520</v>
      </c>
      <c r="F86" s="104">
        <v>1</v>
      </c>
      <c r="G86" s="103">
        <v>2.75</v>
      </c>
      <c r="H86" s="104" t="s">
        <v>181</v>
      </c>
      <c r="I86" s="225">
        <f t="shared" ref="I86:I88" si="8">E86*F86*G86</f>
        <v>1430</v>
      </c>
      <c r="J86" s="220">
        <v>2</v>
      </c>
    </row>
    <row r="87" spans="1:22" ht="13.15" x14ac:dyDescent="0.35">
      <c r="C87" s="103" t="s">
        <v>184</v>
      </c>
      <c r="D87" s="103" t="s">
        <v>281</v>
      </c>
      <c r="E87" s="103">
        <v>1000</v>
      </c>
      <c r="F87" s="104">
        <v>1</v>
      </c>
      <c r="G87" s="103">
        <v>0.83</v>
      </c>
      <c r="H87" s="104" t="s">
        <v>181</v>
      </c>
      <c r="I87" s="225">
        <f t="shared" si="8"/>
        <v>830</v>
      </c>
      <c r="J87" s="220">
        <v>2</v>
      </c>
      <c r="L87" s="46"/>
    </row>
    <row r="88" spans="1:22" ht="13.15" x14ac:dyDescent="0.35">
      <c r="C88" s="103" t="s">
        <v>285</v>
      </c>
      <c r="D88" s="103" t="s">
        <v>230</v>
      </c>
      <c r="E88" s="103">
        <v>2</v>
      </c>
      <c r="F88" s="104">
        <v>1</v>
      </c>
      <c r="G88" s="103">
        <v>2000</v>
      </c>
      <c r="H88" s="104" t="s">
        <v>181</v>
      </c>
      <c r="I88" s="225">
        <f t="shared" si="8"/>
        <v>4000</v>
      </c>
      <c r="J88" s="220">
        <v>2</v>
      </c>
    </row>
    <row r="89" spans="1:22" ht="13.15" x14ac:dyDescent="0.35">
      <c r="C89" s="107"/>
      <c r="D89" s="108"/>
      <c r="E89" s="108"/>
      <c r="F89" s="81"/>
      <c r="G89" s="108"/>
      <c r="H89" s="81"/>
      <c r="I89" s="109"/>
      <c r="J89" s="109"/>
    </row>
    <row r="90" spans="1:22" ht="16.149999999999999" thickBot="1" x14ac:dyDescent="0.55000000000000004">
      <c r="A90" s="46" t="s">
        <v>254</v>
      </c>
      <c r="B90" s="53">
        <f>I91</f>
        <v>89442.307692307688</v>
      </c>
      <c r="C90" s="64"/>
      <c r="D90" s="102"/>
      <c r="E90" s="102"/>
      <c r="F90" s="102"/>
      <c r="G90" s="102"/>
      <c r="H90" s="102"/>
      <c r="I90" s="64"/>
      <c r="J90" s="64"/>
    </row>
    <row r="91" spans="1:22" ht="15.75" x14ac:dyDescent="0.5">
      <c r="C91" s="762" t="s">
        <v>286</v>
      </c>
      <c r="D91" s="763"/>
      <c r="E91" s="763"/>
      <c r="F91" s="763"/>
      <c r="G91" s="763"/>
      <c r="H91" s="763"/>
      <c r="I91" s="45">
        <f>SUBTOTAL(9,I92:I98)</f>
        <v>89442.307692307688</v>
      </c>
      <c r="J91" s="191"/>
      <c r="L91" s="46"/>
    </row>
    <row r="92" spans="1:22" ht="13.15" x14ac:dyDescent="0.35">
      <c r="B92" s="773" t="s">
        <v>287</v>
      </c>
      <c r="C92" s="47" t="s">
        <v>154</v>
      </c>
      <c r="D92" s="48" t="s">
        <v>155</v>
      </c>
      <c r="E92" s="48" t="s">
        <v>156</v>
      </c>
      <c r="F92" s="48" t="s">
        <v>157</v>
      </c>
      <c r="G92" s="49" t="s">
        <v>158</v>
      </c>
      <c r="H92" s="49" t="s">
        <v>159</v>
      </c>
      <c r="I92" s="195" t="s">
        <v>269</v>
      </c>
      <c r="J92" s="220"/>
      <c r="L92" s="46"/>
    </row>
    <row r="93" spans="1:22" ht="13.15" x14ac:dyDescent="0.35">
      <c r="B93" s="773"/>
      <c r="C93" s="110" t="s">
        <v>288</v>
      </c>
      <c r="D93" s="104" t="s">
        <v>228</v>
      </c>
      <c r="E93" s="104">
        <v>6</v>
      </c>
      <c r="F93" s="104">
        <v>5</v>
      </c>
      <c r="G93" s="111">
        <v>75</v>
      </c>
      <c r="H93" s="111" t="s">
        <v>89</v>
      </c>
      <c r="I93" s="224">
        <f t="shared" ref="I93:I95" si="9">E93*F93*G93*$Q$7</f>
        <v>34.61538461538462</v>
      </c>
      <c r="J93" s="220">
        <v>2</v>
      </c>
      <c r="L93" s="46"/>
    </row>
    <row r="94" spans="1:22" ht="13.15" x14ac:dyDescent="0.35">
      <c r="B94" s="773"/>
      <c r="C94" s="110" t="s">
        <v>289</v>
      </c>
      <c r="D94" s="104" t="s">
        <v>260</v>
      </c>
      <c r="E94" s="104">
        <v>3</v>
      </c>
      <c r="F94" s="104">
        <v>5</v>
      </c>
      <c r="G94" s="111">
        <v>2500</v>
      </c>
      <c r="H94" s="111" t="s">
        <v>89</v>
      </c>
      <c r="I94" s="224">
        <f t="shared" si="9"/>
        <v>576.92307692307691</v>
      </c>
      <c r="J94" s="220">
        <v>7</v>
      </c>
      <c r="L94" s="46"/>
    </row>
    <row r="95" spans="1:22" ht="13.15" x14ac:dyDescent="0.35">
      <c r="C95" s="110" t="s">
        <v>290</v>
      </c>
      <c r="D95" s="104" t="s">
        <v>256</v>
      </c>
      <c r="E95" s="104">
        <v>8</v>
      </c>
      <c r="F95" s="104">
        <v>5</v>
      </c>
      <c r="G95" s="111">
        <v>600</v>
      </c>
      <c r="H95" s="111" t="s">
        <v>89</v>
      </c>
      <c r="I95" s="224">
        <f t="shared" si="9"/>
        <v>369.23076923076923</v>
      </c>
      <c r="J95" s="220">
        <v>7</v>
      </c>
    </row>
    <row r="96" spans="1:22" ht="14.25" x14ac:dyDescent="0.45">
      <c r="C96" s="112" t="s">
        <v>291</v>
      </c>
      <c r="D96" s="113" t="s">
        <v>165</v>
      </c>
      <c r="E96" s="113">
        <v>200</v>
      </c>
      <c r="F96" s="104">
        <v>1</v>
      </c>
      <c r="G96" s="103">
        <v>200</v>
      </c>
      <c r="H96" s="114" t="s">
        <v>181</v>
      </c>
      <c r="I96" s="225">
        <f>E96*G96</f>
        <v>40000</v>
      </c>
      <c r="J96" s="220">
        <v>4</v>
      </c>
    </row>
    <row r="97" spans="1:12" ht="14.25" x14ac:dyDescent="0.45">
      <c r="C97" s="112" t="s">
        <v>292</v>
      </c>
      <c r="D97" s="113" t="s">
        <v>165</v>
      </c>
      <c r="E97" s="113">
        <v>200</v>
      </c>
      <c r="F97" s="104">
        <v>1</v>
      </c>
      <c r="G97" s="103">
        <v>150</v>
      </c>
      <c r="H97" s="114" t="s">
        <v>181</v>
      </c>
      <c r="I97" s="225">
        <f>E97*G97*F97</f>
        <v>30000</v>
      </c>
      <c r="J97" s="220">
        <v>2</v>
      </c>
    </row>
    <row r="98" spans="1:12" ht="13.5" thickBot="1" x14ac:dyDescent="0.4">
      <c r="C98" s="115" t="s">
        <v>293</v>
      </c>
      <c r="D98" s="116" t="s">
        <v>165</v>
      </c>
      <c r="E98" s="117">
        <v>200</v>
      </c>
      <c r="F98" s="117">
        <v>6</v>
      </c>
      <c r="G98" s="117">
        <v>1000</v>
      </c>
      <c r="H98" s="116" t="s">
        <v>89</v>
      </c>
      <c r="I98" s="226">
        <f t="shared" ref="I98" si="10">E98*F98*G98*$Q$7</f>
        <v>18461.538461538461</v>
      </c>
      <c r="J98" s="220">
        <v>7</v>
      </c>
    </row>
    <row r="99" spans="1:12" ht="16.149999999999999" thickBot="1" x14ac:dyDescent="0.55000000000000004">
      <c r="A99" s="46" t="s">
        <v>254</v>
      </c>
      <c r="B99" s="53">
        <f>I100</f>
        <v>6318.461538461539</v>
      </c>
      <c r="C99" s="71"/>
      <c r="D99" s="102"/>
      <c r="E99" s="102"/>
      <c r="F99" s="102"/>
      <c r="G99" s="102"/>
      <c r="H99" s="102"/>
      <c r="I99" s="71"/>
      <c r="J99" s="71"/>
      <c r="L99" s="46" t="s">
        <v>295</v>
      </c>
    </row>
    <row r="100" spans="1:12" ht="15.75" x14ac:dyDescent="0.5">
      <c r="C100" s="762" t="s">
        <v>294</v>
      </c>
      <c r="D100" s="763"/>
      <c r="E100" s="763"/>
      <c r="F100" s="763"/>
      <c r="G100" s="763"/>
      <c r="H100" s="763"/>
      <c r="I100" s="129">
        <f>SUBTOTAL(9,I101:I105)</f>
        <v>6318.461538461539</v>
      </c>
      <c r="J100" s="191"/>
      <c r="L100" s="46" t="s">
        <v>296</v>
      </c>
    </row>
    <row r="101" spans="1:12" ht="13.15" x14ac:dyDescent="0.35">
      <c r="C101" s="47" t="s">
        <v>154</v>
      </c>
      <c r="D101" s="48" t="s">
        <v>155</v>
      </c>
      <c r="E101" s="48" t="s">
        <v>156</v>
      </c>
      <c r="F101" s="48" t="s">
        <v>157</v>
      </c>
      <c r="G101" s="49" t="s">
        <v>158</v>
      </c>
      <c r="H101" s="49" t="s">
        <v>159</v>
      </c>
      <c r="I101" s="69" t="s">
        <v>269</v>
      </c>
      <c r="J101" s="69"/>
    </row>
    <row r="102" spans="1:12" ht="13.15" x14ac:dyDescent="0.35">
      <c r="C102" s="118" t="s">
        <v>239</v>
      </c>
      <c r="D102" s="104" t="s">
        <v>228</v>
      </c>
      <c r="E102" s="103">
        <v>4</v>
      </c>
      <c r="F102" s="104">
        <v>24</v>
      </c>
      <c r="G102" s="103">
        <v>75</v>
      </c>
      <c r="H102" s="104" t="s">
        <v>89</v>
      </c>
      <c r="I102" s="114">
        <f>E102*G102*F102*$Q$7</f>
        <v>110.76923076923077</v>
      </c>
      <c r="J102" s="220">
        <v>2</v>
      </c>
      <c r="L102" s="46" t="s">
        <v>298</v>
      </c>
    </row>
    <row r="103" spans="1:12" ht="13.15" x14ac:dyDescent="0.35">
      <c r="C103" s="119" t="s">
        <v>297</v>
      </c>
      <c r="D103" s="120" t="s">
        <v>256</v>
      </c>
      <c r="E103" s="120">
        <v>6</v>
      </c>
      <c r="F103" s="120">
        <v>6</v>
      </c>
      <c r="G103" s="120">
        <v>75</v>
      </c>
      <c r="H103" s="120" t="s">
        <v>181</v>
      </c>
      <c r="I103" s="114">
        <f>E103*F103*G103</f>
        <v>2700</v>
      </c>
      <c r="J103" s="220">
        <v>4</v>
      </c>
      <c r="L103" s="46" t="s">
        <v>299</v>
      </c>
    </row>
    <row r="104" spans="1:12" ht="13.15" x14ac:dyDescent="0.35">
      <c r="C104" s="119" t="s">
        <v>278</v>
      </c>
      <c r="D104" s="120" t="s">
        <v>186</v>
      </c>
      <c r="E104" s="120">
        <v>100</v>
      </c>
      <c r="F104" s="120">
        <v>24</v>
      </c>
      <c r="G104" s="120">
        <v>20</v>
      </c>
      <c r="H104" s="120" t="s">
        <v>89</v>
      </c>
      <c r="I104" s="114">
        <f>E104*G104*F104*$Q$7</f>
        <v>738.46153846153845</v>
      </c>
      <c r="J104" s="220">
        <v>7</v>
      </c>
    </row>
    <row r="105" spans="1:12" ht="13.5" thickBot="1" x14ac:dyDescent="0.4">
      <c r="C105" s="121" t="s">
        <v>300</v>
      </c>
      <c r="D105" s="122" t="s">
        <v>260</v>
      </c>
      <c r="E105" s="122">
        <v>3</v>
      </c>
      <c r="F105" s="122">
        <v>24</v>
      </c>
      <c r="G105" s="122">
        <v>2500</v>
      </c>
      <c r="H105" s="122" t="s">
        <v>89</v>
      </c>
      <c r="I105" s="114">
        <f>E105*G105*F105*$Q$7</f>
        <v>2769.2307692307695</v>
      </c>
      <c r="J105" s="220">
        <v>7</v>
      </c>
      <c r="L105" s="46"/>
    </row>
    <row r="106" spans="1:12" s="71" customFormat="1" ht="13.5" customHeight="1" thickBot="1" x14ac:dyDescent="0.4">
      <c r="A106" s="66" t="s">
        <v>254</v>
      </c>
      <c r="B106" s="124">
        <f>I107</f>
        <v>37223.076923076915</v>
      </c>
      <c r="C106" s="123"/>
      <c r="D106" s="123"/>
      <c r="E106" s="123"/>
      <c r="F106" s="123"/>
      <c r="G106" s="123"/>
      <c r="H106" s="123"/>
      <c r="I106" s="108"/>
      <c r="J106" s="108"/>
    </row>
    <row r="107" spans="1:12" s="71" customFormat="1" ht="13.5" customHeight="1" x14ac:dyDescent="0.5">
      <c r="C107" s="762" t="str">
        <f>[11]Eleonore!D14</f>
        <v>1.2.6 Subvention AGR &amp; coaching</v>
      </c>
      <c r="D107" s="763"/>
      <c r="E107" s="763"/>
      <c r="F107" s="763"/>
      <c r="G107" s="763"/>
      <c r="H107" s="763"/>
      <c r="I107" s="227">
        <f>SUBTOTAL(9,I108:I113)</f>
        <v>37223.076923076915</v>
      </c>
      <c r="J107" s="129"/>
    </row>
    <row r="108" spans="1:12" s="64" customFormat="1" ht="13.15" x14ac:dyDescent="0.35">
      <c r="C108" s="93" t="s">
        <v>154</v>
      </c>
      <c r="D108" s="93" t="s">
        <v>155</v>
      </c>
      <c r="E108" s="93" t="s">
        <v>156</v>
      </c>
      <c r="F108" s="93" t="s">
        <v>157</v>
      </c>
      <c r="G108" s="94" t="s">
        <v>158</v>
      </c>
      <c r="H108" s="93" t="s">
        <v>159</v>
      </c>
      <c r="I108" s="222" t="s">
        <v>262</v>
      </c>
      <c r="J108" s="95"/>
    </row>
    <row r="109" spans="1:12" ht="13.15" x14ac:dyDescent="0.35">
      <c r="C109" s="125" t="s">
        <v>301</v>
      </c>
      <c r="D109" s="126" t="s">
        <v>256</v>
      </c>
      <c r="E109" s="126">
        <v>6</v>
      </c>
      <c r="F109" s="101">
        <v>6</v>
      </c>
      <c r="G109" s="126">
        <v>150</v>
      </c>
      <c r="H109" s="84" t="s">
        <v>181</v>
      </c>
      <c r="I109" s="228">
        <f>E109*F109*G109</f>
        <v>5400</v>
      </c>
      <c r="J109" s="220">
        <v>4</v>
      </c>
    </row>
    <row r="110" spans="1:12" ht="13.15" x14ac:dyDescent="0.35">
      <c r="C110" s="125" t="s">
        <v>302</v>
      </c>
      <c r="D110" s="126" t="s">
        <v>243</v>
      </c>
      <c r="E110" s="126">
        <v>100</v>
      </c>
      <c r="F110" s="101">
        <v>1</v>
      </c>
      <c r="G110" s="126">
        <v>300</v>
      </c>
      <c r="H110" s="84" t="s">
        <v>181</v>
      </c>
      <c r="I110" s="228">
        <f>E110*F110*G110</f>
        <v>30000</v>
      </c>
      <c r="J110" s="220">
        <v>7</v>
      </c>
    </row>
    <row r="111" spans="1:12" ht="13.15" x14ac:dyDescent="0.35">
      <c r="C111" s="128" t="s">
        <v>239</v>
      </c>
      <c r="D111" s="104" t="s">
        <v>228</v>
      </c>
      <c r="E111" s="103">
        <v>5</v>
      </c>
      <c r="F111" s="104">
        <v>12</v>
      </c>
      <c r="G111" s="103">
        <v>75</v>
      </c>
      <c r="H111" s="104" t="s">
        <v>89</v>
      </c>
      <c r="I111" s="229">
        <f>E111*F111*G111*$Q$7</f>
        <v>69.230769230769241</v>
      </c>
      <c r="J111" s="220">
        <v>2</v>
      </c>
      <c r="L111" s="46"/>
    </row>
    <row r="112" spans="1:12" ht="13.15" x14ac:dyDescent="0.35">
      <c r="C112" s="120" t="s">
        <v>278</v>
      </c>
      <c r="D112" s="120" t="s">
        <v>186</v>
      </c>
      <c r="E112" s="120">
        <v>100</v>
      </c>
      <c r="F112" s="120">
        <v>12</v>
      </c>
      <c r="G112" s="120">
        <v>20</v>
      </c>
      <c r="H112" s="120" t="s">
        <v>89</v>
      </c>
      <c r="I112" s="229">
        <f>E112*F112*G112*$Q$7</f>
        <v>369.23076923076923</v>
      </c>
      <c r="J112" s="220">
        <v>2</v>
      </c>
    </row>
    <row r="113" spans="1:11" ht="13.15" x14ac:dyDescent="0.35">
      <c r="C113" s="120" t="s">
        <v>300</v>
      </c>
      <c r="D113" s="120" t="s">
        <v>260</v>
      </c>
      <c r="E113" s="120">
        <v>3</v>
      </c>
      <c r="F113" s="120">
        <v>12</v>
      </c>
      <c r="G113" s="120">
        <v>2500</v>
      </c>
      <c r="H113" s="120" t="s">
        <v>89</v>
      </c>
      <c r="I113" s="229">
        <f>E113*F113*G113*$Q$7</f>
        <v>1384.6153846153848</v>
      </c>
      <c r="J113" s="220">
        <v>7</v>
      </c>
    </row>
    <row r="114" spans="1:11" ht="15.75" x14ac:dyDescent="0.5">
      <c r="A114" s="46" t="s">
        <v>46</v>
      </c>
      <c r="B114" s="53">
        <f>I115</f>
        <v>64311.999999999993</v>
      </c>
      <c r="C114" s="102"/>
      <c r="D114" s="102"/>
      <c r="E114" s="102"/>
      <c r="F114" s="102"/>
      <c r="G114" s="102"/>
      <c r="H114" s="102"/>
      <c r="I114" s="64"/>
      <c r="J114" s="64"/>
    </row>
    <row r="115" spans="1:11" ht="15.75" x14ac:dyDescent="0.5">
      <c r="C115" s="764" t="s">
        <v>379</v>
      </c>
      <c r="D115" s="764"/>
      <c r="E115" s="764"/>
      <c r="F115" s="764"/>
      <c r="G115" s="764"/>
      <c r="H115" s="764"/>
      <c r="I115" s="129">
        <f>SUBTOTAL(9,I117:I143)</f>
        <v>64311.999999999993</v>
      </c>
      <c r="J115" s="129"/>
    </row>
    <row r="116" spans="1:11" ht="13.15" x14ac:dyDescent="0.35">
      <c r="C116" s="93" t="s">
        <v>154</v>
      </c>
      <c r="D116" s="93" t="s">
        <v>155</v>
      </c>
      <c r="E116" s="93" t="s">
        <v>156</v>
      </c>
      <c r="F116" s="93" t="s">
        <v>157</v>
      </c>
      <c r="G116" s="94" t="s">
        <v>158</v>
      </c>
      <c r="H116" s="93" t="s">
        <v>159</v>
      </c>
      <c r="I116" s="95" t="s">
        <v>262</v>
      </c>
      <c r="J116" s="95"/>
    </row>
    <row r="117" spans="1:11" ht="14.25" x14ac:dyDescent="0.45">
      <c r="C117" s="130" t="s">
        <v>303</v>
      </c>
      <c r="D117" s="72" t="s">
        <v>304</v>
      </c>
      <c r="E117" s="131">
        <v>5</v>
      </c>
      <c r="F117" s="131">
        <v>6</v>
      </c>
      <c r="G117" s="131">
        <v>500</v>
      </c>
      <c r="H117" s="114" t="s">
        <v>181</v>
      </c>
      <c r="I117" s="127">
        <f>E117*F117*G117</f>
        <v>15000</v>
      </c>
      <c r="J117" s="220">
        <v>4</v>
      </c>
    </row>
    <row r="118" spans="1:11" ht="14.25" x14ac:dyDescent="0.45">
      <c r="C118" s="130" t="s">
        <v>305</v>
      </c>
      <c r="D118" s="72" t="s">
        <v>304</v>
      </c>
      <c r="E118" s="131">
        <v>5</v>
      </c>
      <c r="F118" s="131">
        <v>6</v>
      </c>
      <c r="G118" s="131">
        <v>250</v>
      </c>
      <c r="H118" s="114" t="s">
        <v>181</v>
      </c>
      <c r="I118" s="127">
        <f>E118*F118*G118</f>
        <v>7500</v>
      </c>
      <c r="J118" s="220">
        <v>4</v>
      </c>
      <c r="K118" s="46" t="s">
        <v>307</v>
      </c>
    </row>
    <row r="119" spans="1:11" ht="14.25" x14ac:dyDescent="0.45">
      <c r="C119" s="130" t="s">
        <v>306</v>
      </c>
      <c r="D119" s="130" t="s">
        <v>304</v>
      </c>
      <c r="E119" s="131">
        <v>5</v>
      </c>
      <c r="F119" s="130">
        <v>3</v>
      </c>
      <c r="G119" s="131">
        <v>600</v>
      </c>
      <c r="H119" s="114" t="s">
        <v>181</v>
      </c>
      <c r="I119" s="127">
        <f>E119*F119*G119</f>
        <v>9000</v>
      </c>
      <c r="J119" s="220">
        <v>4</v>
      </c>
    </row>
    <row r="120" spans="1:11" ht="14.25" x14ac:dyDescent="0.45">
      <c r="C120" s="130" t="s">
        <v>284</v>
      </c>
      <c r="D120" s="130" t="s">
        <v>304</v>
      </c>
      <c r="E120" s="131">
        <v>400</v>
      </c>
      <c r="F120" s="131">
        <v>1</v>
      </c>
      <c r="G120" s="103">
        <v>2.75</v>
      </c>
      <c r="H120" s="114" t="s">
        <v>181</v>
      </c>
      <c r="I120" s="127">
        <f>E120*F120*G120</f>
        <v>1100</v>
      </c>
      <c r="J120" s="220">
        <v>2</v>
      </c>
    </row>
    <row r="121" spans="1:11" ht="14.25" x14ac:dyDescent="0.45">
      <c r="C121" s="130" t="s">
        <v>308</v>
      </c>
      <c r="D121" s="130" t="s">
        <v>304</v>
      </c>
      <c r="E121" s="131">
        <v>400</v>
      </c>
      <c r="F121" s="131">
        <v>1</v>
      </c>
      <c r="G121" s="103">
        <v>0.83</v>
      </c>
      <c r="H121" s="114" t="s">
        <v>181</v>
      </c>
      <c r="I121" s="127">
        <f>E121*F121*G121</f>
        <v>332</v>
      </c>
      <c r="J121" s="220">
        <v>2</v>
      </c>
      <c r="K121" s="132" t="s">
        <v>310</v>
      </c>
    </row>
    <row r="122" spans="1:11" ht="14.25" x14ac:dyDescent="0.45">
      <c r="C122" s="130" t="s">
        <v>309</v>
      </c>
      <c r="D122" s="130" t="s">
        <v>165</v>
      </c>
      <c r="E122" s="131">
        <v>25</v>
      </c>
      <c r="F122" s="131">
        <v>1</v>
      </c>
      <c r="G122" s="131">
        <v>1500</v>
      </c>
      <c r="H122" s="114" t="s">
        <v>89</v>
      </c>
      <c r="I122" s="103">
        <f>E122*F122*G122*$Q$7</f>
        <v>576.92307692307691</v>
      </c>
      <c r="J122" s="220">
        <v>2</v>
      </c>
      <c r="K122" s="132"/>
    </row>
    <row r="123" spans="1:11" ht="14.25" x14ac:dyDescent="0.45">
      <c r="C123" s="130" t="s">
        <v>311</v>
      </c>
      <c r="D123" s="130" t="s">
        <v>165</v>
      </c>
      <c r="E123" s="131">
        <v>25</v>
      </c>
      <c r="F123" s="131">
        <v>1</v>
      </c>
      <c r="G123" s="131">
        <v>2000</v>
      </c>
      <c r="H123" s="114" t="s">
        <v>89</v>
      </c>
      <c r="I123" s="103">
        <f>E123*F123*G123*$Q$7</f>
        <v>769.23076923076928</v>
      </c>
      <c r="J123" s="220">
        <v>2</v>
      </c>
      <c r="K123" s="132"/>
    </row>
    <row r="124" spans="1:11" ht="14.25" x14ac:dyDescent="0.45">
      <c r="C124" s="130" t="s">
        <v>312</v>
      </c>
      <c r="D124" s="130" t="s">
        <v>165</v>
      </c>
      <c r="E124" s="131">
        <v>25</v>
      </c>
      <c r="F124" s="131">
        <v>1</v>
      </c>
      <c r="G124" s="131">
        <v>1000</v>
      </c>
      <c r="H124" s="114" t="s">
        <v>89</v>
      </c>
      <c r="I124" s="103">
        <f>E124*F124*G124*$Q$7</f>
        <v>384.61538461538464</v>
      </c>
      <c r="J124" s="220">
        <v>2</v>
      </c>
      <c r="K124" s="132"/>
    </row>
    <row r="125" spans="1:11" ht="14.25" x14ac:dyDescent="0.45">
      <c r="C125" s="130" t="s">
        <v>313</v>
      </c>
      <c r="D125" s="130" t="s">
        <v>165</v>
      </c>
      <c r="E125" s="131">
        <v>25</v>
      </c>
      <c r="F125" s="131">
        <v>1</v>
      </c>
      <c r="G125" s="131">
        <v>1000</v>
      </c>
      <c r="H125" s="114" t="s">
        <v>89</v>
      </c>
      <c r="I125" s="103">
        <f>E125*F125*G125*$Q$7</f>
        <v>384.61538461538464</v>
      </c>
      <c r="J125" s="220">
        <v>2</v>
      </c>
      <c r="K125" s="132"/>
    </row>
    <row r="126" spans="1:11" ht="14.25" x14ac:dyDescent="0.45">
      <c r="C126" s="130" t="s">
        <v>314</v>
      </c>
      <c r="D126" s="130" t="s">
        <v>165</v>
      </c>
      <c r="E126" s="131">
        <v>25</v>
      </c>
      <c r="F126" s="131">
        <v>1</v>
      </c>
      <c r="G126" s="131">
        <v>10000</v>
      </c>
      <c r="H126" s="114" t="s">
        <v>89</v>
      </c>
      <c r="I126" s="103">
        <f>E126*F126*G126*$Q$7</f>
        <v>3846.1538461538462</v>
      </c>
      <c r="J126" s="220">
        <v>2</v>
      </c>
      <c r="K126" s="132"/>
    </row>
    <row r="127" spans="1:11" ht="14.25" x14ac:dyDescent="0.45">
      <c r="C127" s="130" t="s">
        <v>315</v>
      </c>
      <c r="D127" s="130" t="s">
        <v>165</v>
      </c>
      <c r="E127" s="131">
        <v>100</v>
      </c>
      <c r="F127" s="131">
        <v>1</v>
      </c>
      <c r="G127" s="131">
        <v>3</v>
      </c>
      <c r="H127" s="114" t="s">
        <v>181</v>
      </c>
      <c r="I127" s="103">
        <f>E127*F127*G127</f>
        <v>300</v>
      </c>
      <c r="J127" s="220">
        <v>2</v>
      </c>
      <c r="K127" s="132"/>
    </row>
    <row r="128" spans="1:11" ht="14.25" x14ac:dyDescent="0.45">
      <c r="C128" s="130" t="s">
        <v>316</v>
      </c>
      <c r="D128" s="130" t="s">
        <v>165</v>
      </c>
      <c r="E128" s="131">
        <v>100</v>
      </c>
      <c r="F128" s="131">
        <v>1</v>
      </c>
      <c r="G128" s="131">
        <v>25</v>
      </c>
      <c r="H128" s="114" t="s">
        <v>181</v>
      </c>
      <c r="I128" s="103">
        <f>E128*F128*G128</f>
        <v>2500</v>
      </c>
      <c r="J128" s="220">
        <v>2</v>
      </c>
      <c r="K128" s="132"/>
    </row>
    <row r="129" spans="1:11" ht="14.25" x14ac:dyDescent="0.45">
      <c r="C129" s="130" t="s">
        <v>317</v>
      </c>
      <c r="D129" s="130" t="s">
        <v>165</v>
      </c>
      <c r="E129" s="131">
        <v>100</v>
      </c>
      <c r="F129" s="131">
        <v>1</v>
      </c>
      <c r="G129" s="131">
        <v>3</v>
      </c>
      <c r="H129" s="114" t="s">
        <v>181</v>
      </c>
      <c r="I129" s="103">
        <f>E129*F129*G129</f>
        <v>300</v>
      </c>
      <c r="J129" s="220">
        <v>2</v>
      </c>
      <c r="K129" s="132"/>
    </row>
    <row r="130" spans="1:11" ht="14.25" x14ac:dyDescent="0.45">
      <c r="C130" s="130" t="s">
        <v>318</v>
      </c>
      <c r="D130" s="130" t="s">
        <v>165</v>
      </c>
      <c r="E130" s="131">
        <v>100</v>
      </c>
      <c r="F130" s="131">
        <v>1</v>
      </c>
      <c r="G130" s="131">
        <v>40</v>
      </c>
      <c r="H130" s="114" t="s">
        <v>181</v>
      </c>
      <c r="I130" s="103">
        <f>E130*F130*G130</f>
        <v>4000</v>
      </c>
      <c r="J130" s="220">
        <v>2</v>
      </c>
      <c r="K130" s="133" t="s">
        <v>320</v>
      </c>
    </row>
    <row r="131" spans="1:11" ht="14.25" x14ac:dyDescent="0.45">
      <c r="C131" s="130" t="s">
        <v>319</v>
      </c>
      <c r="D131" s="130" t="s">
        <v>165</v>
      </c>
      <c r="E131" s="131">
        <v>100</v>
      </c>
      <c r="F131" s="131">
        <v>1</v>
      </c>
      <c r="G131" s="131">
        <v>1000</v>
      </c>
      <c r="H131" s="114" t="s">
        <v>89</v>
      </c>
      <c r="I131" s="103">
        <f>E131*F131*G131*$Q$7</f>
        <v>1538.4615384615386</v>
      </c>
      <c r="J131" s="220">
        <v>2</v>
      </c>
      <c r="K131" s="46" t="s">
        <v>322</v>
      </c>
    </row>
    <row r="132" spans="1:11" ht="14.25" x14ac:dyDescent="0.45">
      <c r="C132" s="130" t="s">
        <v>321</v>
      </c>
      <c r="D132" s="130" t="s">
        <v>165</v>
      </c>
      <c r="E132" s="131">
        <v>100</v>
      </c>
      <c r="F132" s="131">
        <v>1</v>
      </c>
      <c r="G132" s="130">
        <v>1000</v>
      </c>
      <c r="H132" s="114" t="s">
        <v>89</v>
      </c>
      <c r="I132" s="103">
        <f>E132*F132*G132*$Q$7</f>
        <v>1538.4615384615386</v>
      </c>
      <c r="J132" s="220">
        <v>2</v>
      </c>
    </row>
    <row r="133" spans="1:11" ht="14.25" x14ac:dyDescent="0.45">
      <c r="C133" s="130" t="s">
        <v>323</v>
      </c>
      <c r="D133" s="130" t="s">
        <v>165</v>
      </c>
      <c r="E133" s="131">
        <v>100</v>
      </c>
      <c r="F133" s="131">
        <v>1</v>
      </c>
      <c r="G133" s="131">
        <v>600</v>
      </c>
      <c r="H133" s="114" t="s">
        <v>89</v>
      </c>
      <c r="I133" s="103">
        <f>E133*F133*G133*$Q$7</f>
        <v>923.07692307692309</v>
      </c>
      <c r="J133" s="220">
        <v>2</v>
      </c>
    </row>
    <row r="134" spans="1:11" ht="14.25" x14ac:dyDescent="0.45">
      <c r="C134" s="130" t="s">
        <v>324</v>
      </c>
      <c r="D134" s="130" t="s">
        <v>165</v>
      </c>
      <c r="E134" s="131">
        <v>25</v>
      </c>
      <c r="F134" s="131">
        <v>1</v>
      </c>
      <c r="G134" s="114">
        <v>45</v>
      </c>
      <c r="H134" s="134" t="s">
        <v>181</v>
      </c>
      <c r="I134" s="135">
        <f>E134*F134*G134</f>
        <v>1125</v>
      </c>
      <c r="J134" s="220">
        <v>2</v>
      </c>
    </row>
    <row r="135" spans="1:11" ht="14.25" x14ac:dyDescent="0.45">
      <c r="C135" s="130" t="s">
        <v>325</v>
      </c>
      <c r="D135" s="130" t="s">
        <v>165</v>
      </c>
      <c r="E135" s="131">
        <v>25</v>
      </c>
      <c r="F135" s="131">
        <v>1</v>
      </c>
      <c r="G135" s="131">
        <v>20</v>
      </c>
      <c r="H135" s="114" t="s">
        <v>181</v>
      </c>
      <c r="I135" s="103">
        <f>E135*F135*G135</f>
        <v>500</v>
      </c>
      <c r="J135" s="220">
        <v>2</v>
      </c>
    </row>
    <row r="136" spans="1:11" ht="14.25" x14ac:dyDescent="0.45">
      <c r="C136" s="130" t="s">
        <v>326</v>
      </c>
      <c r="D136" s="130" t="s">
        <v>281</v>
      </c>
      <c r="E136" s="131">
        <v>10</v>
      </c>
      <c r="F136" s="131">
        <v>1</v>
      </c>
      <c r="G136" s="131">
        <v>400</v>
      </c>
      <c r="H136" s="114" t="s">
        <v>181</v>
      </c>
      <c r="I136" s="103">
        <f>E136*F136*G136</f>
        <v>4000</v>
      </c>
      <c r="J136" s="220">
        <v>2</v>
      </c>
    </row>
    <row r="137" spans="1:11" ht="14.25" x14ac:dyDescent="0.45">
      <c r="B137" s="46" t="s">
        <v>328</v>
      </c>
      <c r="C137" s="130" t="s">
        <v>327</v>
      </c>
      <c r="D137" s="130" t="s">
        <v>230</v>
      </c>
      <c r="E137" s="131">
        <v>1</v>
      </c>
      <c r="F137" s="131">
        <v>1</v>
      </c>
      <c r="G137" s="131">
        <v>1000</v>
      </c>
      <c r="H137" s="114" t="s">
        <v>181</v>
      </c>
      <c r="I137" s="103">
        <f>E137*F137*G137</f>
        <v>1000</v>
      </c>
      <c r="J137" s="220">
        <v>2</v>
      </c>
    </row>
    <row r="138" spans="1:11" ht="14.25" x14ac:dyDescent="0.45">
      <c r="B138" s="46"/>
      <c r="C138" s="130" t="s">
        <v>329</v>
      </c>
      <c r="D138" s="130" t="s">
        <v>330</v>
      </c>
      <c r="E138" s="131">
        <v>100</v>
      </c>
      <c r="F138" s="131">
        <v>6</v>
      </c>
      <c r="G138" s="131">
        <v>700</v>
      </c>
      <c r="H138" s="114" t="s">
        <v>89</v>
      </c>
      <c r="I138" s="103">
        <f>E138*F138*G138*$Q$7</f>
        <v>6461.5384615384619</v>
      </c>
      <c r="J138" s="220">
        <v>2</v>
      </c>
    </row>
    <row r="139" spans="1:11" ht="14.25" x14ac:dyDescent="0.45">
      <c r="B139" s="46"/>
      <c r="C139" s="130" t="s">
        <v>331</v>
      </c>
      <c r="D139" s="130" t="s">
        <v>230</v>
      </c>
      <c r="E139" s="131">
        <v>1</v>
      </c>
      <c r="F139" s="131">
        <v>6</v>
      </c>
      <c r="G139" s="131">
        <v>6700</v>
      </c>
      <c r="H139" s="114" t="s">
        <v>89</v>
      </c>
      <c r="I139" s="103">
        <f>E139*F139*G139*$Q$7</f>
        <v>618.46153846153845</v>
      </c>
      <c r="J139" s="220">
        <v>2</v>
      </c>
      <c r="K139" s="44" t="s">
        <v>333</v>
      </c>
    </row>
    <row r="140" spans="1:11" ht="14.25" x14ac:dyDescent="0.45">
      <c r="B140" s="46"/>
      <c r="C140" s="130" t="s">
        <v>332</v>
      </c>
      <c r="D140" s="130" t="s">
        <v>165</v>
      </c>
      <c r="E140" s="131">
        <v>25</v>
      </c>
      <c r="F140" s="131">
        <v>1</v>
      </c>
      <c r="G140" s="131">
        <v>1000</v>
      </c>
      <c r="H140" s="114" t="s">
        <v>89</v>
      </c>
      <c r="I140" s="103">
        <f>E140*F140*G140*$Q$7</f>
        <v>384.61538461538464</v>
      </c>
      <c r="J140" s="220">
        <v>2</v>
      </c>
    </row>
    <row r="141" spans="1:11" ht="14.25" x14ac:dyDescent="0.45">
      <c r="C141" s="130" t="s">
        <v>334</v>
      </c>
      <c r="D141" s="130" t="s">
        <v>165</v>
      </c>
      <c r="E141" s="131">
        <v>25</v>
      </c>
      <c r="F141" s="131">
        <v>1</v>
      </c>
      <c r="G141" s="131">
        <v>3</v>
      </c>
      <c r="H141" s="114" t="s">
        <v>181</v>
      </c>
      <c r="I141" s="103">
        <f>E141*F141*G141</f>
        <v>75</v>
      </c>
      <c r="J141" s="220">
        <v>2</v>
      </c>
    </row>
    <row r="142" spans="1:11" ht="14.25" x14ac:dyDescent="0.45">
      <c r="C142" s="130" t="s">
        <v>335</v>
      </c>
      <c r="D142" s="130" t="s">
        <v>165</v>
      </c>
      <c r="E142" s="131">
        <v>100</v>
      </c>
      <c r="F142" s="131">
        <v>1</v>
      </c>
      <c r="G142" s="131">
        <v>50</v>
      </c>
      <c r="H142" s="114" t="s">
        <v>89</v>
      </c>
      <c r="I142" s="103">
        <f>E142*F142*G142*$Q$7</f>
        <v>76.923076923076934</v>
      </c>
      <c r="J142" s="220">
        <v>2</v>
      </c>
    </row>
    <row r="143" spans="1:11" ht="14.25" x14ac:dyDescent="0.45">
      <c r="C143" s="125" t="s">
        <v>336</v>
      </c>
      <c r="D143" s="130" t="s">
        <v>165</v>
      </c>
      <c r="E143" s="131">
        <v>100</v>
      </c>
      <c r="F143" s="101">
        <v>1</v>
      </c>
      <c r="G143" s="126">
        <v>50</v>
      </c>
      <c r="H143" s="72" t="s">
        <v>89</v>
      </c>
      <c r="I143" s="103">
        <f>E143*F143*G143*$Q$7</f>
        <v>76.923076923076934</v>
      </c>
      <c r="J143" s="220">
        <v>2</v>
      </c>
    </row>
    <row r="144" spans="1:11" ht="13.15" thickBot="1" x14ac:dyDescent="0.4">
      <c r="A144" s="46" t="s">
        <v>254</v>
      </c>
      <c r="B144" s="53">
        <f>I145</f>
        <v>10200</v>
      </c>
    </row>
    <row r="145" spans="1:12" ht="15.75" x14ac:dyDescent="0.5">
      <c r="C145" s="760" t="str">
        <f>[11]Eleonore!D16</f>
        <v>1.2.8 Mise en place de groupe d’épargne et de crédit communautaire</v>
      </c>
      <c r="D145" s="761"/>
      <c r="E145" s="761"/>
      <c r="F145" s="761"/>
      <c r="G145" s="761"/>
      <c r="H145" s="761"/>
      <c r="I145" s="194">
        <f>SUBTOTAL(9,I146:I148)</f>
        <v>10200</v>
      </c>
      <c r="J145" s="129"/>
    </row>
    <row r="146" spans="1:12" ht="13.15" x14ac:dyDescent="0.35">
      <c r="C146" s="136" t="s">
        <v>154</v>
      </c>
      <c r="D146" s="93" t="s">
        <v>155</v>
      </c>
      <c r="E146" s="93" t="s">
        <v>156</v>
      </c>
      <c r="F146" s="93" t="s">
        <v>157</v>
      </c>
      <c r="G146" s="94" t="s">
        <v>158</v>
      </c>
      <c r="H146" s="95" t="s">
        <v>159</v>
      </c>
      <c r="I146" s="222" t="s">
        <v>262</v>
      </c>
      <c r="J146" s="95"/>
    </row>
    <row r="147" spans="1:12" ht="13.15" x14ac:dyDescent="0.35">
      <c r="C147" s="138" t="s">
        <v>337</v>
      </c>
      <c r="D147" s="126" t="s">
        <v>256</v>
      </c>
      <c r="E147" s="126">
        <v>6</v>
      </c>
      <c r="F147" s="101">
        <v>12</v>
      </c>
      <c r="G147" s="126">
        <v>100</v>
      </c>
      <c r="H147" s="127" t="s">
        <v>181</v>
      </c>
      <c r="I147" s="228">
        <f>E147*F147*G147</f>
        <v>7200</v>
      </c>
      <c r="J147" s="220">
        <v>4</v>
      </c>
    </row>
    <row r="148" spans="1:12" ht="13.5" thickBot="1" x14ac:dyDescent="0.4">
      <c r="C148" s="139" t="s">
        <v>338</v>
      </c>
      <c r="D148" s="140" t="s">
        <v>339</v>
      </c>
      <c r="E148" s="140">
        <v>20</v>
      </c>
      <c r="F148" s="141">
        <v>1</v>
      </c>
      <c r="G148" s="140">
        <v>150</v>
      </c>
      <c r="H148" s="142" t="s">
        <v>181</v>
      </c>
      <c r="I148" s="230">
        <f>E148*F148*G148</f>
        <v>3000</v>
      </c>
      <c r="J148" s="220">
        <v>2</v>
      </c>
    </row>
    <row r="149" spans="1:12" ht="13.15" thickBot="1" x14ac:dyDescent="0.4">
      <c r="A149" s="46" t="s">
        <v>254</v>
      </c>
      <c r="B149" s="53">
        <f>I150</f>
        <v>5500</v>
      </c>
    </row>
    <row r="150" spans="1:12" ht="15.75" x14ac:dyDescent="0.5">
      <c r="C150" s="760" t="str">
        <f>[11]Eleonore!D18</f>
        <v>1.3.1 Mise à jour de l’analyse du conflit et monitoring régulier Cité Soleil, Bel air et Saint Martin</v>
      </c>
      <c r="D150" s="761"/>
      <c r="E150" s="761"/>
      <c r="F150" s="761"/>
      <c r="G150" s="761"/>
      <c r="H150" s="761"/>
      <c r="I150" s="194">
        <f>SUBTOTAL(9,I151:I153)</f>
        <v>5500</v>
      </c>
      <c r="J150" s="129"/>
      <c r="K150" s="143"/>
      <c r="L150" s="144"/>
    </row>
    <row r="151" spans="1:12" ht="13.15" x14ac:dyDescent="0.35">
      <c r="C151" s="136" t="s">
        <v>154</v>
      </c>
      <c r="D151" s="93" t="s">
        <v>155</v>
      </c>
      <c r="E151" s="93" t="s">
        <v>156</v>
      </c>
      <c r="F151" s="93" t="s">
        <v>157</v>
      </c>
      <c r="G151" s="94" t="s">
        <v>158</v>
      </c>
      <c r="H151" s="95" t="s">
        <v>159</v>
      </c>
      <c r="I151" s="222" t="s">
        <v>262</v>
      </c>
      <c r="J151" s="95"/>
      <c r="K151" s="143"/>
      <c r="L151" s="145"/>
    </row>
    <row r="152" spans="1:12" ht="13.15" x14ac:dyDescent="0.35">
      <c r="C152" s="138" t="s">
        <v>340</v>
      </c>
      <c r="D152" s="126" t="s">
        <v>341</v>
      </c>
      <c r="E152" s="126">
        <v>10</v>
      </c>
      <c r="F152" s="101">
        <v>1</v>
      </c>
      <c r="G152" s="126">
        <v>400</v>
      </c>
      <c r="H152" s="127" t="s">
        <v>181</v>
      </c>
      <c r="I152" s="214">
        <f>E152*F152*G152</f>
        <v>4000</v>
      </c>
      <c r="J152" s="220">
        <v>1</v>
      </c>
      <c r="K152" s="143"/>
      <c r="L152" s="145"/>
    </row>
    <row r="153" spans="1:12" ht="14.65" thickBot="1" x14ac:dyDescent="0.5">
      <c r="C153" s="139" t="s">
        <v>342</v>
      </c>
      <c r="D153" s="140" t="s">
        <v>230</v>
      </c>
      <c r="E153" s="140">
        <v>1</v>
      </c>
      <c r="F153" s="141">
        <v>1</v>
      </c>
      <c r="G153" s="140">
        <v>1500</v>
      </c>
      <c r="H153" s="142" t="s">
        <v>181</v>
      </c>
      <c r="I153" s="215">
        <f>E153*F153*G153</f>
        <v>1500</v>
      </c>
      <c r="J153" s="220">
        <v>5</v>
      </c>
      <c r="K153" s="143"/>
      <c r="L153" s="144"/>
    </row>
    <row r="154" spans="1:12" ht="13.15" thickBot="1" x14ac:dyDescent="0.4">
      <c r="A154" s="46" t="s">
        <v>254</v>
      </c>
      <c r="B154" s="53">
        <f>I155</f>
        <v>484.61538461538464</v>
      </c>
      <c r="K154" s="143"/>
      <c r="L154" s="143"/>
    </row>
    <row r="155" spans="1:12" ht="15.75" x14ac:dyDescent="0.5">
      <c r="C155" s="762" t="str">
        <f>[11]Eleonore!D19</f>
        <v>1.3.2 Consultation des acteurs engagés dans les conflits sur options de paix</v>
      </c>
      <c r="D155" s="763"/>
      <c r="E155" s="763"/>
      <c r="F155" s="763"/>
      <c r="G155" s="763"/>
      <c r="H155" s="763"/>
      <c r="I155" s="227">
        <f>SUBTOTAL(9,I156:I158)</f>
        <v>484.61538461538464</v>
      </c>
      <c r="J155" s="129"/>
      <c r="K155" s="143"/>
      <c r="L155" s="143"/>
    </row>
    <row r="156" spans="1:12" ht="13.15" x14ac:dyDescent="0.35">
      <c r="C156" s="93" t="s">
        <v>154</v>
      </c>
      <c r="D156" s="93" t="s">
        <v>155</v>
      </c>
      <c r="E156" s="93" t="s">
        <v>156</v>
      </c>
      <c r="F156" s="93" t="s">
        <v>157</v>
      </c>
      <c r="G156" s="94" t="s">
        <v>158</v>
      </c>
      <c r="H156" s="95" t="s">
        <v>159</v>
      </c>
      <c r="I156" s="222" t="s">
        <v>262</v>
      </c>
      <c r="J156" s="95"/>
    </row>
    <row r="157" spans="1:12" ht="13.15" x14ac:dyDescent="0.35">
      <c r="C157" s="128" t="s">
        <v>239</v>
      </c>
      <c r="D157" s="104" t="s">
        <v>165</v>
      </c>
      <c r="E157" s="103">
        <v>30</v>
      </c>
      <c r="F157" s="104">
        <v>10</v>
      </c>
      <c r="G157" s="103">
        <v>25</v>
      </c>
      <c r="H157" s="104" t="s">
        <v>89</v>
      </c>
      <c r="I157" s="229">
        <f>E157*F157*G157*$Q$7</f>
        <v>115.38461538461539</v>
      </c>
      <c r="J157" s="103">
        <v>2</v>
      </c>
    </row>
    <row r="158" spans="1:12" s="51" customFormat="1" ht="13.15" x14ac:dyDescent="0.35">
      <c r="C158" s="128" t="s">
        <v>242</v>
      </c>
      <c r="D158" s="103" t="s">
        <v>165</v>
      </c>
      <c r="E158" s="103">
        <v>6</v>
      </c>
      <c r="F158" s="104">
        <v>10</v>
      </c>
      <c r="G158" s="103">
        <v>400</v>
      </c>
      <c r="H158" s="104" t="s">
        <v>89</v>
      </c>
      <c r="I158" s="229">
        <f>E158*F158*G158*$Q$7</f>
        <v>369.23076923076923</v>
      </c>
      <c r="J158" s="103">
        <v>2</v>
      </c>
      <c r="L158" s="146"/>
    </row>
    <row r="159" spans="1:12" s="51" customFormat="1" ht="13.15" thickBot="1" x14ac:dyDescent="0.4">
      <c r="A159" s="146" t="s">
        <v>254</v>
      </c>
      <c r="B159" s="147">
        <f>I160</f>
        <v>17111</v>
      </c>
      <c r="C159" s="44"/>
      <c r="D159" s="44"/>
      <c r="E159" s="44"/>
      <c r="F159" s="44"/>
      <c r="G159" s="44"/>
      <c r="H159" s="44"/>
      <c r="I159" s="44"/>
      <c r="J159" s="44"/>
    </row>
    <row r="160" spans="1:12" s="51" customFormat="1" ht="15.75" x14ac:dyDescent="0.5">
      <c r="C160" s="760" t="str">
        <f>[11]Eleonore!D20</f>
        <v xml:space="preserve">1.3.3 Formation SONKE prévention VBG et protection des droits humains </v>
      </c>
      <c r="D160" s="761"/>
      <c r="E160" s="761"/>
      <c r="F160" s="761"/>
      <c r="G160" s="761"/>
      <c r="H160" s="761"/>
      <c r="I160" s="194">
        <f>SUBTOTAL(9,I161:I164)</f>
        <v>17111</v>
      </c>
      <c r="J160" s="129"/>
    </row>
    <row r="161" spans="1:11" s="51" customFormat="1" ht="13.15" x14ac:dyDescent="0.35">
      <c r="C161" s="136" t="s">
        <v>154</v>
      </c>
      <c r="D161" s="93" t="s">
        <v>155</v>
      </c>
      <c r="E161" s="93" t="s">
        <v>156</v>
      </c>
      <c r="F161" s="93" t="s">
        <v>157</v>
      </c>
      <c r="G161" s="94" t="s">
        <v>158</v>
      </c>
      <c r="H161" s="95" t="s">
        <v>159</v>
      </c>
      <c r="I161" s="222" t="s">
        <v>262</v>
      </c>
      <c r="J161" s="95"/>
    </row>
    <row r="162" spans="1:11" s="51" customFormat="1" ht="13.15" x14ac:dyDescent="0.35">
      <c r="C162" s="125" t="s">
        <v>343</v>
      </c>
      <c r="D162" s="126" t="s">
        <v>230</v>
      </c>
      <c r="E162" s="126">
        <v>1</v>
      </c>
      <c r="F162" s="101">
        <v>1</v>
      </c>
      <c r="G162" s="127">
        <v>14000</v>
      </c>
      <c r="H162" s="84" t="s">
        <v>181</v>
      </c>
      <c r="I162" s="231">
        <f>E162*F162*G162</f>
        <v>14000</v>
      </c>
      <c r="J162" s="231">
        <v>4</v>
      </c>
    </row>
    <row r="163" spans="1:11" s="51" customFormat="1" ht="13.15" x14ac:dyDescent="0.35">
      <c r="C163" s="125" t="s">
        <v>465</v>
      </c>
      <c r="D163" s="126" t="s">
        <v>230</v>
      </c>
      <c r="E163" s="126">
        <v>1</v>
      </c>
      <c r="F163" s="101">
        <v>1</v>
      </c>
      <c r="G163" s="127">
        <v>3111</v>
      </c>
      <c r="H163" s="84" t="s">
        <v>181</v>
      </c>
      <c r="I163" s="231">
        <f>E163*F163*G163</f>
        <v>3111</v>
      </c>
      <c r="J163" s="231">
        <v>2</v>
      </c>
    </row>
    <row r="165" spans="1:11" ht="13.15" thickBot="1" x14ac:dyDescent="0.4">
      <c r="A165" s="46" t="s">
        <v>187</v>
      </c>
      <c r="B165" s="53">
        <f>I166</f>
        <v>20000</v>
      </c>
    </row>
    <row r="166" spans="1:11" ht="15.75" x14ac:dyDescent="0.5">
      <c r="C166" s="760" t="str">
        <f>[11]Eleonore!D21</f>
        <v xml:space="preserve">1.3.4 Accompagnement des options de paix viables menées par les acteurs du conflit </v>
      </c>
      <c r="D166" s="761"/>
      <c r="E166" s="761"/>
      <c r="F166" s="761"/>
      <c r="G166" s="761"/>
      <c r="H166" s="761"/>
      <c r="I166" s="194">
        <f>SUBTOTAL(9,I167:I168)</f>
        <v>20000</v>
      </c>
      <c r="J166" s="129"/>
    </row>
    <row r="167" spans="1:11" ht="13.15" x14ac:dyDescent="0.35">
      <c r="C167" s="136" t="s">
        <v>154</v>
      </c>
      <c r="D167" s="93" t="s">
        <v>155</v>
      </c>
      <c r="E167" s="93" t="s">
        <v>156</v>
      </c>
      <c r="F167" s="93" t="s">
        <v>157</v>
      </c>
      <c r="G167" s="94" t="s">
        <v>158</v>
      </c>
      <c r="H167" s="95" t="s">
        <v>159</v>
      </c>
      <c r="I167" s="222" t="s">
        <v>262</v>
      </c>
      <c r="J167" s="95"/>
      <c r="K167" s="46" t="s">
        <v>344</v>
      </c>
    </row>
    <row r="168" spans="1:11" ht="13.15" x14ac:dyDescent="0.35">
      <c r="C168" s="149" t="s">
        <v>405</v>
      </c>
      <c r="D168" s="150" t="s">
        <v>230</v>
      </c>
      <c r="E168" s="151">
        <v>1</v>
      </c>
      <c r="F168" s="150">
        <v>1</v>
      </c>
      <c r="G168" s="151">
        <v>1</v>
      </c>
      <c r="H168" s="150"/>
      <c r="I168" s="127">
        <v>20000</v>
      </c>
      <c r="J168" s="127">
        <v>7</v>
      </c>
    </row>
    <row r="169" spans="1:11" ht="13.15" thickBot="1" x14ac:dyDescent="0.4">
      <c r="A169" s="46" t="s">
        <v>254</v>
      </c>
      <c r="B169" s="53">
        <f>I170</f>
        <v>519.23076923076928</v>
      </c>
    </row>
    <row r="170" spans="1:11" ht="15.75" x14ac:dyDescent="0.5">
      <c r="C170" s="760" t="str">
        <f>[11]Eleonore!D24</f>
        <v>2.1.1 Ciblage des OCBs et groupes de jeunes</v>
      </c>
      <c r="D170" s="761"/>
      <c r="E170" s="761"/>
      <c r="F170" s="761"/>
      <c r="G170" s="761"/>
      <c r="H170" s="761"/>
      <c r="I170" s="194">
        <f>SUBTOTAL(9,I171:I174)</f>
        <v>519.23076923076928</v>
      </c>
      <c r="J170" s="129"/>
    </row>
    <row r="171" spans="1:11" ht="13.15" x14ac:dyDescent="0.35">
      <c r="C171" s="136" t="s">
        <v>154</v>
      </c>
      <c r="D171" s="93" t="s">
        <v>155</v>
      </c>
      <c r="E171" s="93" t="s">
        <v>156</v>
      </c>
      <c r="F171" s="93" t="s">
        <v>157</v>
      </c>
      <c r="G171" s="94" t="s">
        <v>158</v>
      </c>
      <c r="H171" s="95" t="s">
        <v>159</v>
      </c>
      <c r="I171" s="222" t="s">
        <v>262</v>
      </c>
      <c r="J171" s="95"/>
    </row>
    <row r="172" spans="1:11" ht="13.15" x14ac:dyDescent="0.35">
      <c r="C172" s="152" t="s">
        <v>300</v>
      </c>
      <c r="D172" s="127" t="s">
        <v>260</v>
      </c>
      <c r="E172" s="78">
        <v>5</v>
      </c>
      <c r="F172" s="126">
        <v>1</v>
      </c>
      <c r="G172" s="127">
        <v>2500</v>
      </c>
      <c r="H172" s="84" t="s">
        <v>89</v>
      </c>
      <c r="I172" s="229">
        <f>E172*F172*G172*$Q$7</f>
        <v>192.30769230769232</v>
      </c>
      <c r="J172" s="103">
        <v>7</v>
      </c>
    </row>
    <row r="173" spans="1:11" ht="13.15" x14ac:dyDescent="0.35">
      <c r="C173" s="152" t="s">
        <v>239</v>
      </c>
      <c r="D173" s="127" t="s">
        <v>345</v>
      </c>
      <c r="E173" s="126">
        <v>50</v>
      </c>
      <c r="F173" s="126">
        <v>1</v>
      </c>
      <c r="G173" s="127">
        <v>25</v>
      </c>
      <c r="H173" s="84" t="s">
        <v>89</v>
      </c>
      <c r="I173" s="229">
        <f>E173*F173*G173*$Q$7</f>
        <v>19.230769230769234</v>
      </c>
      <c r="J173" s="103">
        <v>2</v>
      </c>
    </row>
    <row r="174" spans="1:11" ht="13.5" thickBot="1" x14ac:dyDescent="0.4">
      <c r="C174" s="153" t="s">
        <v>242</v>
      </c>
      <c r="D174" s="142" t="s">
        <v>165</v>
      </c>
      <c r="E174" s="140">
        <v>50</v>
      </c>
      <c r="F174" s="142">
        <v>1</v>
      </c>
      <c r="G174" s="87">
        <v>400</v>
      </c>
      <c r="H174" s="148" t="s">
        <v>89</v>
      </c>
      <c r="I174" s="229">
        <f>E174*F174*G174*$Q$7</f>
        <v>307.69230769230774</v>
      </c>
      <c r="J174" s="103">
        <v>2</v>
      </c>
    </row>
    <row r="175" spans="1:11" ht="13.5" thickBot="1" x14ac:dyDescent="0.45">
      <c r="A175" s="46" t="s">
        <v>187</v>
      </c>
      <c r="B175" s="53">
        <f>I176</f>
        <v>30252</v>
      </c>
      <c r="C175" s="154"/>
      <c r="D175" s="154"/>
      <c r="E175" s="154"/>
      <c r="F175" s="154"/>
      <c r="G175" s="154"/>
      <c r="H175" s="154"/>
      <c r="I175" s="64"/>
      <c r="J175" s="64"/>
    </row>
    <row r="176" spans="1:11" ht="15.75" x14ac:dyDescent="0.5">
      <c r="C176" s="760" t="str">
        <f>[11]Eleonore!D25</f>
        <v xml:space="preserve">2.1.2 Formation sur le leadership d’une nouvelle génération de leader </v>
      </c>
      <c r="D176" s="761"/>
      <c r="E176" s="761"/>
      <c r="F176" s="761"/>
      <c r="G176" s="761"/>
      <c r="H176" s="761"/>
      <c r="I176" s="194">
        <f>SUBTOTAL(9,I177:I184)</f>
        <v>30252</v>
      </c>
      <c r="J176" s="129"/>
    </row>
    <row r="177" spans="1:11" ht="13.15" x14ac:dyDescent="0.35">
      <c r="C177" s="136" t="s">
        <v>154</v>
      </c>
      <c r="D177" s="93" t="s">
        <v>155</v>
      </c>
      <c r="E177" s="93" t="s">
        <v>156</v>
      </c>
      <c r="F177" s="93" t="s">
        <v>157</v>
      </c>
      <c r="G177" s="94" t="s">
        <v>158</v>
      </c>
      <c r="H177" s="95" t="s">
        <v>159</v>
      </c>
      <c r="I177" s="222" t="s">
        <v>262</v>
      </c>
      <c r="J177" s="95"/>
      <c r="K177" s="44" t="s">
        <v>346</v>
      </c>
    </row>
    <row r="178" spans="1:11" ht="13.15" x14ac:dyDescent="0.35">
      <c r="C178" s="155" t="s">
        <v>116</v>
      </c>
      <c r="D178" s="97" t="s">
        <v>263</v>
      </c>
      <c r="E178" s="235">
        <v>340</v>
      </c>
      <c r="F178" s="236">
        <v>4</v>
      </c>
      <c r="G178" s="237">
        <v>4</v>
      </c>
      <c r="H178" s="98" t="s">
        <v>88</v>
      </c>
      <c r="I178" s="98">
        <f>+E178*F178*G178</f>
        <v>5440</v>
      </c>
      <c r="J178" s="103">
        <v>7</v>
      </c>
    </row>
    <row r="179" spans="1:11" ht="13.15" x14ac:dyDescent="0.35">
      <c r="C179" s="155" t="s">
        <v>189</v>
      </c>
      <c r="D179" s="97" t="s">
        <v>263</v>
      </c>
      <c r="E179" s="235">
        <v>503</v>
      </c>
      <c r="F179" s="236">
        <v>4</v>
      </c>
      <c r="G179" s="237">
        <v>4</v>
      </c>
      <c r="H179" s="98" t="s">
        <v>88</v>
      </c>
      <c r="I179" s="99">
        <f>+E179*F179*G179</f>
        <v>8048</v>
      </c>
      <c r="J179" s="103">
        <v>2</v>
      </c>
    </row>
    <row r="180" spans="1:11" ht="14.25" x14ac:dyDescent="0.45">
      <c r="C180" s="156" t="s">
        <v>245</v>
      </c>
      <c r="D180" s="78" t="s">
        <v>246</v>
      </c>
      <c r="E180" s="100">
        <v>2</v>
      </c>
      <c r="F180" s="238">
        <v>4</v>
      </c>
      <c r="G180" s="238">
        <v>30</v>
      </c>
      <c r="H180" s="16" t="s">
        <v>88</v>
      </c>
      <c r="I180" s="15">
        <f>+E180*F180*G180</f>
        <v>240</v>
      </c>
      <c r="J180" s="103">
        <v>2</v>
      </c>
    </row>
    <row r="181" spans="1:11" ht="14.25" x14ac:dyDescent="0.45">
      <c r="C181" s="156" t="s">
        <v>247</v>
      </c>
      <c r="D181" s="78" t="s">
        <v>246</v>
      </c>
      <c r="E181" s="15">
        <v>2</v>
      </c>
      <c r="F181" s="238">
        <v>4</v>
      </c>
      <c r="G181" s="238">
        <v>3</v>
      </c>
      <c r="H181" s="16" t="s">
        <v>88</v>
      </c>
      <c r="I181" s="15">
        <f t="shared" ref="I181:I183" si="11">+E181*F181*G181</f>
        <v>24</v>
      </c>
      <c r="J181" s="103">
        <v>2</v>
      </c>
    </row>
    <row r="182" spans="1:11" ht="14.25" x14ac:dyDescent="0.45">
      <c r="C182" s="156" t="s">
        <v>248</v>
      </c>
      <c r="D182" s="78" t="s">
        <v>249</v>
      </c>
      <c r="E182" s="15">
        <v>500</v>
      </c>
      <c r="F182" s="238">
        <v>1</v>
      </c>
      <c r="G182" s="238">
        <v>1.5</v>
      </c>
      <c r="H182" s="16" t="s">
        <v>88</v>
      </c>
      <c r="I182" s="15">
        <f t="shared" si="11"/>
        <v>750</v>
      </c>
      <c r="J182" s="103">
        <v>7</v>
      </c>
    </row>
    <row r="183" spans="1:11" ht="14.25" x14ac:dyDescent="0.45">
      <c r="C183" s="157" t="s">
        <v>265</v>
      </c>
      <c r="D183" s="78" t="s">
        <v>246</v>
      </c>
      <c r="E183" s="15">
        <v>500</v>
      </c>
      <c r="F183" s="238">
        <v>1</v>
      </c>
      <c r="G183" s="238">
        <v>3</v>
      </c>
      <c r="H183" s="16" t="s">
        <v>88</v>
      </c>
      <c r="I183" s="15">
        <f t="shared" si="11"/>
        <v>1500</v>
      </c>
      <c r="J183" s="103">
        <v>2</v>
      </c>
      <c r="K183" s="190" t="s">
        <v>389</v>
      </c>
    </row>
    <row r="184" spans="1:11" ht="13.5" thickBot="1" x14ac:dyDescent="0.4">
      <c r="C184" s="158" t="s">
        <v>266</v>
      </c>
      <c r="D184" s="159" t="s">
        <v>243</v>
      </c>
      <c r="E184" s="240">
        <v>2</v>
      </c>
      <c r="F184" s="241">
        <v>75</v>
      </c>
      <c r="G184" s="242">
        <v>95</v>
      </c>
      <c r="H184" s="239" t="s">
        <v>88</v>
      </c>
      <c r="I184" s="239">
        <f>+E184*F184*G184</f>
        <v>14250</v>
      </c>
      <c r="J184" s="103">
        <v>4</v>
      </c>
    </row>
    <row r="185" spans="1:11" ht="13.5" thickBot="1" x14ac:dyDescent="0.4">
      <c r="A185" s="46" t="s">
        <v>254</v>
      </c>
      <c r="B185" s="53">
        <f>I186</f>
        <v>20500</v>
      </c>
      <c r="C185" s="160"/>
      <c r="D185" s="161"/>
      <c r="E185" s="161"/>
      <c r="F185" s="162"/>
      <c r="G185" s="161"/>
      <c r="H185" s="163"/>
      <c r="I185" s="51"/>
      <c r="J185" s="51"/>
    </row>
    <row r="186" spans="1:11" ht="15.75" x14ac:dyDescent="0.5">
      <c r="C186" s="762" t="str">
        <f>[11]Eleonore!D26</f>
        <v>2.1.3 Structuration et renforcement de capacités d’action de 10 OCBs et 5 groupes de jeunes</v>
      </c>
      <c r="D186" s="763"/>
      <c r="E186" s="763"/>
      <c r="F186" s="763"/>
      <c r="G186" s="763"/>
      <c r="H186" s="763"/>
      <c r="I186" s="194">
        <f>SUBTOTAL(9,I187:I192)</f>
        <v>20500</v>
      </c>
      <c r="J186" s="129"/>
    </row>
    <row r="187" spans="1:11" ht="13.15" x14ac:dyDescent="0.35">
      <c r="C187" s="93" t="s">
        <v>154</v>
      </c>
      <c r="D187" s="93" t="s">
        <v>155</v>
      </c>
      <c r="E187" s="93" t="s">
        <v>156</v>
      </c>
      <c r="F187" s="93" t="s">
        <v>157</v>
      </c>
      <c r="G187" s="94" t="s">
        <v>158</v>
      </c>
      <c r="H187" s="95" t="s">
        <v>159</v>
      </c>
      <c r="I187" s="222" t="s">
        <v>262</v>
      </c>
      <c r="J187" s="95"/>
    </row>
    <row r="188" spans="1:11" ht="13.15" x14ac:dyDescent="0.35">
      <c r="C188" s="125" t="s">
        <v>347</v>
      </c>
      <c r="D188" s="126" t="s">
        <v>341</v>
      </c>
      <c r="E188" s="126">
        <v>10</v>
      </c>
      <c r="F188" s="101">
        <v>1</v>
      </c>
      <c r="G188" s="126">
        <v>400</v>
      </c>
      <c r="H188" s="127" t="s">
        <v>181</v>
      </c>
      <c r="I188" s="214">
        <f>E188*F188*G188</f>
        <v>4000</v>
      </c>
      <c r="J188" s="78">
        <v>1</v>
      </c>
    </row>
    <row r="189" spans="1:11" ht="13.15" x14ac:dyDescent="0.35">
      <c r="C189" s="125" t="s">
        <v>348</v>
      </c>
      <c r="D189" s="126" t="s">
        <v>349</v>
      </c>
      <c r="E189" s="126">
        <v>1</v>
      </c>
      <c r="F189" s="101">
        <v>1</v>
      </c>
      <c r="G189" s="126">
        <v>1500</v>
      </c>
      <c r="H189" s="127" t="s">
        <v>181</v>
      </c>
      <c r="I189" s="214">
        <f t="shared" ref="I189:I190" si="12">E189*F189*G189</f>
        <v>1500</v>
      </c>
      <c r="J189" s="78">
        <v>5</v>
      </c>
    </row>
    <row r="190" spans="1:11" ht="13.15" x14ac:dyDescent="0.35">
      <c r="C190" s="125" t="s">
        <v>350</v>
      </c>
      <c r="D190" s="126" t="s">
        <v>351</v>
      </c>
      <c r="E190" s="126">
        <v>15</v>
      </c>
      <c r="F190" s="101">
        <v>1</v>
      </c>
      <c r="G190" s="126">
        <v>1000</v>
      </c>
      <c r="H190" s="127" t="s">
        <v>181</v>
      </c>
      <c r="I190" s="214">
        <f t="shared" si="12"/>
        <v>15000</v>
      </c>
      <c r="J190" s="78">
        <v>2</v>
      </c>
    </row>
    <row r="191" spans="1:11" ht="13.15" thickBot="1" x14ac:dyDescent="0.4">
      <c r="A191" s="46" t="s">
        <v>187</v>
      </c>
      <c r="B191" s="53">
        <f>I192</f>
        <v>4019.2307692307691</v>
      </c>
    </row>
    <row r="192" spans="1:11" ht="15.75" x14ac:dyDescent="0.5">
      <c r="C192" s="762" t="str">
        <f>[11]Eleonore!D27</f>
        <v>2.1.4 Mise en réseau des OCBs et groupes de jeunes des différents quartiers</v>
      </c>
      <c r="D192" s="763"/>
      <c r="E192" s="763"/>
      <c r="F192" s="763"/>
      <c r="G192" s="763"/>
      <c r="H192" s="763"/>
      <c r="I192" s="227">
        <f>SUBTOTAL(9,I193:I198)</f>
        <v>4019.2307692307691</v>
      </c>
      <c r="J192" s="233"/>
    </row>
    <row r="193" spans="1:10" ht="13.15" x14ac:dyDescent="0.35">
      <c r="C193" s="136" t="s">
        <v>154</v>
      </c>
      <c r="D193" s="93" t="s">
        <v>155</v>
      </c>
      <c r="E193" s="93" t="s">
        <v>156</v>
      </c>
      <c r="F193" s="93" t="s">
        <v>157</v>
      </c>
      <c r="G193" s="94" t="s">
        <v>158</v>
      </c>
      <c r="H193" s="95" t="s">
        <v>159</v>
      </c>
      <c r="I193" s="222" t="s">
        <v>352</v>
      </c>
      <c r="J193" s="95"/>
    </row>
    <row r="194" spans="1:10" ht="14.25" x14ac:dyDescent="0.45">
      <c r="C194" s="164" t="s">
        <v>259</v>
      </c>
      <c r="D194" s="165" t="s">
        <v>275</v>
      </c>
      <c r="E194" s="165">
        <v>1</v>
      </c>
      <c r="F194" s="165">
        <v>10</v>
      </c>
      <c r="G194" s="165">
        <v>2500</v>
      </c>
      <c r="H194" s="104" t="s">
        <v>89</v>
      </c>
      <c r="I194" s="229">
        <f>E194*F194*G194*$Q$7</f>
        <v>384.61538461538464</v>
      </c>
      <c r="J194" s="103">
        <v>7</v>
      </c>
    </row>
    <row r="195" spans="1:10" ht="13.15" x14ac:dyDescent="0.35">
      <c r="C195" s="118" t="s">
        <v>239</v>
      </c>
      <c r="D195" s="103" t="s">
        <v>353</v>
      </c>
      <c r="E195" s="103">
        <v>1</v>
      </c>
      <c r="F195" s="104">
        <v>10</v>
      </c>
      <c r="G195" s="103">
        <v>75</v>
      </c>
      <c r="H195" s="104" t="s">
        <v>89</v>
      </c>
      <c r="I195" s="229">
        <f>E195*F195*G195*$Q$7</f>
        <v>11.538461538461538</v>
      </c>
      <c r="J195" s="103">
        <v>2</v>
      </c>
    </row>
    <row r="196" spans="1:10" ht="13.15" x14ac:dyDescent="0.35">
      <c r="C196" s="118" t="s">
        <v>242</v>
      </c>
      <c r="D196" s="103" t="s">
        <v>165</v>
      </c>
      <c r="E196" s="103">
        <v>32</v>
      </c>
      <c r="F196" s="104">
        <v>10</v>
      </c>
      <c r="G196" s="103">
        <v>400</v>
      </c>
      <c r="H196" s="104" t="s">
        <v>89</v>
      </c>
      <c r="I196" s="229">
        <f>E196*F196*G196*$Q$7</f>
        <v>1969.2307692307693</v>
      </c>
      <c r="J196" s="103">
        <v>2</v>
      </c>
    </row>
    <row r="197" spans="1:10" ht="13.15" x14ac:dyDescent="0.35">
      <c r="C197" s="166" t="s">
        <v>354</v>
      </c>
      <c r="D197" s="84" t="s">
        <v>230</v>
      </c>
      <c r="E197" s="78">
        <v>1</v>
      </c>
      <c r="F197" s="78">
        <v>1</v>
      </c>
      <c r="G197" s="78">
        <v>500</v>
      </c>
      <c r="H197" s="104" t="s">
        <v>181</v>
      </c>
      <c r="I197" s="214">
        <f>E197*F197*G197</f>
        <v>500</v>
      </c>
      <c r="J197" s="234">
        <v>2</v>
      </c>
    </row>
    <row r="198" spans="1:10" ht="13.5" thickBot="1" x14ac:dyDescent="0.4">
      <c r="C198" s="167" t="s">
        <v>355</v>
      </c>
      <c r="D198" s="148" t="s">
        <v>165</v>
      </c>
      <c r="E198" s="87">
        <v>30</v>
      </c>
      <c r="F198" s="87">
        <v>10</v>
      </c>
      <c r="G198" s="87">
        <v>250</v>
      </c>
      <c r="H198" s="87"/>
      <c r="I198" s="232">
        <f>E198*F198*G198*$Q$7</f>
        <v>1153.8461538461538</v>
      </c>
      <c r="J198" s="103">
        <v>7</v>
      </c>
    </row>
    <row r="201" spans="1:10" ht="13.15" thickBot="1" x14ac:dyDescent="0.4">
      <c r="A201" s="46" t="s">
        <v>187</v>
      </c>
      <c r="B201" s="53">
        <f>I202</f>
        <v>5272.3076923076924</v>
      </c>
    </row>
    <row r="202" spans="1:10" ht="15.75" x14ac:dyDescent="0.5">
      <c r="C202" s="760" t="str">
        <f>[11]Eleonore!D28</f>
        <v>2.1.5 Facilitation consultation communautaire sur la vision du développement inclusif dans la paix</v>
      </c>
      <c r="D202" s="761"/>
      <c r="E202" s="761"/>
      <c r="F202" s="761"/>
      <c r="G202" s="761"/>
      <c r="H202" s="761"/>
      <c r="I202" s="194">
        <f>SUBTOTAL(9,I203:I209)</f>
        <v>5272.3076923076924</v>
      </c>
      <c r="J202" s="129"/>
    </row>
    <row r="203" spans="1:10" ht="13.15" x14ac:dyDescent="0.35">
      <c r="C203" s="136" t="s">
        <v>154</v>
      </c>
      <c r="D203" s="93" t="s">
        <v>155</v>
      </c>
      <c r="E203" s="93" t="s">
        <v>156</v>
      </c>
      <c r="F203" s="93" t="s">
        <v>157</v>
      </c>
      <c r="G203" s="94" t="s">
        <v>158</v>
      </c>
      <c r="H203" s="93" t="s">
        <v>159</v>
      </c>
      <c r="I203" s="222" t="s">
        <v>262</v>
      </c>
      <c r="J203" s="95"/>
    </row>
    <row r="204" spans="1:10" ht="13.15" x14ac:dyDescent="0.35">
      <c r="C204" s="118" t="s">
        <v>239</v>
      </c>
      <c r="D204" s="103" t="s">
        <v>165</v>
      </c>
      <c r="E204" s="103">
        <v>100</v>
      </c>
      <c r="F204" s="104">
        <v>4</v>
      </c>
      <c r="G204" s="103">
        <v>25</v>
      </c>
      <c r="H204" s="103" t="s">
        <v>89</v>
      </c>
      <c r="I204" s="225">
        <f>E204*F204*G204*$Q$7</f>
        <v>153.84615384615387</v>
      </c>
      <c r="J204" s="103">
        <v>2</v>
      </c>
    </row>
    <row r="205" spans="1:10" ht="13.15" x14ac:dyDescent="0.35">
      <c r="C205" s="118" t="s">
        <v>242</v>
      </c>
      <c r="D205" s="103" t="s">
        <v>165</v>
      </c>
      <c r="E205" s="103">
        <v>100</v>
      </c>
      <c r="F205" s="104">
        <v>4</v>
      </c>
      <c r="G205" s="103">
        <v>400</v>
      </c>
      <c r="H205" s="103" t="s">
        <v>89</v>
      </c>
      <c r="I205" s="225">
        <f>E205*F205*G205*$Q$7</f>
        <v>2461.5384615384619</v>
      </c>
      <c r="J205" s="103">
        <v>2</v>
      </c>
    </row>
    <row r="206" spans="1:10" ht="13.15" x14ac:dyDescent="0.35">
      <c r="C206" s="118" t="s">
        <v>356</v>
      </c>
      <c r="D206" s="103" t="s">
        <v>260</v>
      </c>
      <c r="E206" s="103">
        <v>1</v>
      </c>
      <c r="F206" s="104">
        <v>4</v>
      </c>
      <c r="G206" s="103">
        <v>2500</v>
      </c>
      <c r="H206" s="103" t="s">
        <v>89</v>
      </c>
      <c r="I206" s="225">
        <f>E206*F206*G206*$Q$7</f>
        <v>153.84615384615387</v>
      </c>
      <c r="J206" s="103">
        <v>7</v>
      </c>
    </row>
    <row r="207" spans="1:10" ht="13.15" x14ac:dyDescent="0.35">
      <c r="C207" s="118" t="s">
        <v>357</v>
      </c>
      <c r="D207" s="103" t="s">
        <v>186</v>
      </c>
      <c r="E207" s="103">
        <v>100</v>
      </c>
      <c r="F207" s="103">
        <v>4</v>
      </c>
      <c r="G207" s="114">
        <v>20</v>
      </c>
      <c r="H207" s="114" t="s">
        <v>89</v>
      </c>
      <c r="I207" s="225">
        <f>E207*F207*G207*$Q$7</f>
        <v>123.07692307692308</v>
      </c>
      <c r="J207" s="103">
        <v>7</v>
      </c>
    </row>
    <row r="208" spans="1:10" ht="13.15" x14ac:dyDescent="0.35">
      <c r="C208" s="118" t="s">
        <v>358</v>
      </c>
      <c r="D208" s="103" t="s">
        <v>179</v>
      </c>
      <c r="E208" s="103">
        <v>4</v>
      </c>
      <c r="F208" s="104">
        <v>4</v>
      </c>
      <c r="G208" s="103">
        <v>55</v>
      </c>
      <c r="H208" s="114" t="s">
        <v>181</v>
      </c>
      <c r="I208" s="225">
        <f>E208*F208*G208</f>
        <v>880</v>
      </c>
      <c r="J208" s="103">
        <v>2</v>
      </c>
    </row>
    <row r="209" spans="1:10" ht="13.5" thickBot="1" x14ac:dyDescent="0.4">
      <c r="C209" s="168" t="s">
        <v>359</v>
      </c>
      <c r="D209" s="169" t="s">
        <v>260</v>
      </c>
      <c r="E209" s="169">
        <v>1</v>
      </c>
      <c r="F209" s="170">
        <v>1</v>
      </c>
      <c r="G209" s="169">
        <v>1</v>
      </c>
      <c r="H209" s="171" t="s">
        <v>181</v>
      </c>
      <c r="I209" s="225">
        <v>1500</v>
      </c>
      <c r="J209" s="103">
        <v>4</v>
      </c>
    </row>
    <row r="210" spans="1:10" x14ac:dyDescent="0.35">
      <c r="A210" s="46" t="s">
        <v>254</v>
      </c>
      <c r="B210" s="53">
        <f>I213+I214</f>
        <v>66000</v>
      </c>
    </row>
    <row r="211" spans="1:10" ht="15.75" x14ac:dyDescent="0.5">
      <c r="C211" s="764" t="str">
        <f>[11]Eleonore!D29</f>
        <v>2.1.6 Co-financement d’initiatives d’OCBs et groupes de jeunes pour le développement inclusif dans la paix</v>
      </c>
      <c r="D211" s="764"/>
      <c r="E211" s="764"/>
      <c r="F211" s="764"/>
      <c r="G211" s="764"/>
      <c r="H211" s="764"/>
      <c r="I211" s="129">
        <f>SUBTOTAL(9,I212:I219)</f>
        <v>123000</v>
      </c>
      <c r="J211" s="129"/>
    </row>
    <row r="212" spans="1:10" ht="13.15" x14ac:dyDescent="0.35">
      <c r="C212" s="93" t="s">
        <v>154</v>
      </c>
      <c r="D212" s="93" t="s">
        <v>155</v>
      </c>
      <c r="E212" s="93" t="s">
        <v>156</v>
      </c>
      <c r="F212" s="93" t="s">
        <v>157</v>
      </c>
      <c r="G212" s="94" t="s">
        <v>158</v>
      </c>
      <c r="H212" s="95" t="s">
        <v>159</v>
      </c>
      <c r="I212" s="95" t="s">
        <v>352</v>
      </c>
      <c r="J212" s="103"/>
    </row>
    <row r="213" spans="1:10" ht="13.15" x14ac:dyDescent="0.35">
      <c r="A213" s="44" t="s">
        <v>187</v>
      </c>
      <c r="B213" s="44">
        <f>I215+I216</f>
        <v>57000</v>
      </c>
      <c r="C213" s="118" t="s">
        <v>360</v>
      </c>
      <c r="D213" s="103" t="s">
        <v>466</v>
      </c>
      <c r="E213" s="103">
        <v>5</v>
      </c>
      <c r="F213" s="103">
        <v>1</v>
      </c>
      <c r="G213" s="114">
        <v>9000</v>
      </c>
      <c r="H213" s="114" t="s">
        <v>181</v>
      </c>
      <c r="I213" s="225">
        <f>E213*G213</f>
        <v>45000</v>
      </c>
      <c r="J213" s="103">
        <v>7</v>
      </c>
    </row>
    <row r="214" spans="1:10" ht="13.15" x14ac:dyDescent="0.35">
      <c r="C214" s="118" t="s">
        <v>468</v>
      </c>
      <c r="D214" s="103" t="s">
        <v>467</v>
      </c>
      <c r="E214" s="103">
        <v>3</v>
      </c>
      <c r="F214" s="103">
        <v>1</v>
      </c>
      <c r="G214" s="114">
        <v>7000</v>
      </c>
      <c r="H214" s="114" t="s">
        <v>181</v>
      </c>
      <c r="I214" s="225">
        <f>E214*F214*G214</f>
        <v>21000</v>
      </c>
      <c r="J214" s="103">
        <v>7</v>
      </c>
    </row>
    <row r="215" spans="1:10" ht="13.15" x14ac:dyDescent="0.35">
      <c r="C215" s="118" t="s">
        <v>360</v>
      </c>
      <c r="D215" s="103" t="s">
        <v>351</v>
      </c>
      <c r="E215" s="103">
        <v>4</v>
      </c>
      <c r="F215" s="103">
        <v>1</v>
      </c>
      <c r="G215" s="114">
        <v>9000</v>
      </c>
      <c r="H215" s="114" t="s">
        <v>181</v>
      </c>
      <c r="I215" s="225">
        <f>E215*G215</f>
        <v>36000</v>
      </c>
      <c r="J215" s="103">
        <v>7</v>
      </c>
    </row>
    <row r="216" spans="1:10" ht="13.15" x14ac:dyDescent="0.35">
      <c r="C216" s="118" t="s">
        <v>468</v>
      </c>
      <c r="D216" s="103" t="s">
        <v>467</v>
      </c>
      <c r="E216" s="103">
        <v>3</v>
      </c>
      <c r="F216" s="103">
        <v>1</v>
      </c>
      <c r="G216" s="114">
        <v>7000</v>
      </c>
      <c r="H216" s="114" t="s">
        <v>181</v>
      </c>
      <c r="I216" s="225">
        <f>E216*F216*G216</f>
        <v>21000</v>
      </c>
      <c r="J216" s="103">
        <v>7</v>
      </c>
    </row>
    <row r="217" spans="1:10" ht="13.5" thickBot="1" x14ac:dyDescent="0.4">
      <c r="A217" s="46" t="s">
        <v>187</v>
      </c>
      <c r="B217" s="53">
        <f>I218</f>
        <v>5670</v>
      </c>
      <c r="C217" s="172"/>
      <c r="D217" s="173"/>
      <c r="E217" s="173"/>
      <c r="F217" s="174"/>
      <c r="G217" s="173"/>
      <c r="H217" s="146"/>
      <c r="I217" s="51"/>
      <c r="J217" s="317"/>
    </row>
    <row r="218" spans="1:10" ht="15.75" x14ac:dyDescent="0.5">
      <c r="C218" s="765" t="str">
        <f>[11]Eleonore!D31</f>
        <v>2.2.1 Engagement et dialogue acteurs communautaires</v>
      </c>
      <c r="D218" s="766"/>
      <c r="E218" s="766"/>
      <c r="F218" s="766"/>
      <c r="G218" s="766"/>
      <c r="H218" s="766"/>
      <c r="I218" s="45">
        <f>SUBTOTAL(9,I219:I220)</f>
        <v>5670</v>
      </c>
      <c r="J218" s="191"/>
    </row>
    <row r="219" spans="1:10" ht="13.15" x14ac:dyDescent="0.35">
      <c r="C219" s="136" t="s">
        <v>154</v>
      </c>
      <c r="D219" s="93" t="s">
        <v>155</v>
      </c>
      <c r="E219" s="93" t="s">
        <v>156</v>
      </c>
      <c r="F219" s="93" t="s">
        <v>157</v>
      </c>
      <c r="G219" s="94" t="s">
        <v>158</v>
      </c>
      <c r="H219" s="95" t="s">
        <v>159</v>
      </c>
      <c r="I219" s="95" t="s">
        <v>352</v>
      </c>
      <c r="J219" s="103"/>
    </row>
    <row r="220" spans="1:10" ht="13.15" x14ac:dyDescent="0.35">
      <c r="C220" s="118" t="s">
        <v>189</v>
      </c>
      <c r="D220" s="103" t="s">
        <v>243</v>
      </c>
      <c r="E220" s="103">
        <v>30</v>
      </c>
      <c r="F220" s="103">
        <v>54</v>
      </c>
      <c r="G220" s="114">
        <v>3.5</v>
      </c>
      <c r="H220" s="114" t="s">
        <v>88</v>
      </c>
      <c r="I220" s="225">
        <f>+E220*F220*G220</f>
        <v>5670</v>
      </c>
      <c r="J220" s="103">
        <v>2</v>
      </c>
    </row>
    <row r="221" spans="1:10" ht="13.15" thickBot="1" x14ac:dyDescent="0.4">
      <c r="A221" s="46" t="s">
        <v>187</v>
      </c>
      <c r="B221" s="53">
        <f>I222</f>
        <v>2475</v>
      </c>
    </row>
    <row r="222" spans="1:10" ht="15.75" x14ac:dyDescent="0.5">
      <c r="C222" s="760" t="str">
        <f>[11]Eleonore!D32</f>
        <v>2.2.2 Engagement et dialogue avec membres du secteur privé</v>
      </c>
      <c r="D222" s="761"/>
      <c r="E222" s="761"/>
      <c r="F222" s="761"/>
      <c r="G222" s="761"/>
      <c r="H222" s="761"/>
      <c r="I222" s="45">
        <f>SUBTOTAL(9,I223:I224)</f>
        <v>2475</v>
      </c>
      <c r="J222" s="191"/>
    </row>
    <row r="223" spans="1:10" ht="13.15" x14ac:dyDescent="0.35">
      <c r="C223" s="136" t="s">
        <v>154</v>
      </c>
      <c r="D223" s="93" t="s">
        <v>155</v>
      </c>
      <c r="E223" s="93" t="s">
        <v>156</v>
      </c>
      <c r="F223" s="93" t="s">
        <v>157</v>
      </c>
      <c r="G223" s="94" t="s">
        <v>158</v>
      </c>
      <c r="H223" s="95" t="s">
        <v>159</v>
      </c>
      <c r="I223" s="95" t="s">
        <v>352</v>
      </c>
      <c r="J223" s="103"/>
    </row>
    <row r="224" spans="1:10" ht="13.15" x14ac:dyDescent="0.35">
      <c r="C224" s="118" t="s">
        <v>189</v>
      </c>
      <c r="D224" s="103" t="s">
        <v>243</v>
      </c>
      <c r="E224" s="103">
        <v>55</v>
      </c>
      <c r="F224" s="103">
        <v>9</v>
      </c>
      <c r="G224" s="114">
        <v>5</v>
      </c>
      <c r="H224" s="114" t="s">
        <v>88</v>
      </c>
      <c r="I224" s="225">
        <f>+E224*F224*G224</f>
        <v>2475</v>
      </c>
      <c r="J224" s="103">
        <v>2</v>
      </c>
    </row>
    <row r="225" spans="1:11" ht="13.15" thickBot="1" x14ac:dyDescent="0.4">
      <c r="A225" s="46" t="s">
        <v>187</v>
      </c>
      <c r="B225" s="53">
        <f>I226</f>
        <v>2475</v>
      </c>
    </row>
    <row r="226" spans="1:11" ht="15.75" x14ac:dyDescent="0.5">
      <c r="C226" s="760" t="str">
        <f>[11]Eleonore!D33</f>
        <v>2.2.3 Engagement et dialogue avec membres du secteur politique</v>
      </c>
      <c r="D226" s="761"/>
      <c r="E226" s="761"/>
      <c r="F226" s="761"/>
      <c r="G226" s="761"/>
      <c r="H226" s="761"/>
      <c r="I226" s="45">
        <f>SUBTOTAL(9,I227:I228)</f>
        <v>2475</v>
      </c>
      <c r="J226" s="191"/>
    </row>
    <row r="227" spans="1:11" ht="13.15" x14ac:dyDescent="0.35">
      <c r="C227" s="136" t="s">
        <v>154</v>
      </c>
      <c r="D227" s="93" t="s">
        <v>155</v>
      </c>
      <c r="E227" s="93" t="s">
        <v>156</v>
      </c>
      <c r="F227" s="93" t="s">
        <v>157</v>
      </c>
      <c r="G227" s="94" t="s">
        <v>158</v>
      </c>
      <c r="H227" s="95" t="s">
        <v>159</v>
      </c>
      <c r="I227" s="95" t="s">
        <v>352</v>
      </c>
      <c r="J227" s="103"/>
      <c r="K227" s="46" t="s">
        <v>361</v>
      </c>
    </row>
    <row r="228" spans="1:11" ht="13.15" x14ac:dyDescent="0.35">
      <c r="C228" s="118" t="s">
        <v>189</v>
      </c>
      <c r="D228" s="103" t="s">
        <v>243</v>
      </c>
      <c r="E228" s="103">
        <v>55</v>
      </c>
      <c r="F228" s="103">
        <v>9</v>
      </c>
      <c r="G228" s="114">
        <v>5</v>
      </c>
      <c r="H228" s="114" t="s">
        <v>88</v>
      </c>
      <c r="I228" s="225">
        <f>+E228*F228*G228</f>
        <v>2475</v>
      </c>
      <c r="J228" s="103">
        <v>2</v>
      </c>
    </row>
    <row r="229" spans="1:11" ht="13.15" thickBot="1" x14ac:dyDescent="0.4">
      <c r="A229" s="46" t="s">
        <v>187</v>
      </c>
      <c r="B229" s="53">
        <f>I230</f>
        <v>21408</v>
      </c>
    </row>
    <row r="230" spans="1:11" ht="15.75" x14ac:dyDescent="0.5">
      <c r="C230" s="760" t="str">
        <f>[11]Eleonore!D34</f>
        <v>2.2.4 Forums Communautaires sur les défis de développement avec participation des acteurs politiques</v>
      </c>
      <c r="D230" s="761"/>
      <c r="E230" s="761"/>
      <c r="F230" s="761"/>
      <c r="G230" s="761"/>
      <c r="H230" s="761"/>
      <c r="I230" s="45">
        <f>SUBTOTAL(9,I231:I237)</f>
        <v>21408</v>
      </c>
      <c r="J230" s="191"/>
    </row>
    <row r="231" spans="1:11" ht="13.15" x14ac:dyDescent="0.35">
      <c r="C231" s="136" t="s">
        <v>154</v>
      </c>
      <c r="D231" s="93" t="s">
        <v>155</v>
      </c>
      <c r="E231" s="93" t="s">
        <v>156</v>
      </c>
      <c r="F231" s="93" t="s">
        <v>157</v>
      </c>
      <c r="G231" s="94" t="s">
        <v>158</v>
      </c>
      <c r="H231" s="95" t="s">
        <v>159</v>
      </c>
      <c r="I231" s="95" t="s">
        <v>352</v>
      </c>
      <c r="J231" s="192"/>
    </row>
    <row r="232" spans="1:11" ht="13.15" x14ac:dyDescent="0.35">
      <c r="C232" s="118" t="s">
        <v>116</v>
      </c>
      <c r="D232" s="103" t="s">
        <v>263</v>
      </c>
      <c r="E232" s="103">
        <v>340</v>
      </c>
      <c r="F232" s="103">
        <v>4</v>
      </c>
      <c r="G232" s="114">
        <v>4</v>
      </c>
      <c r="H232" s="114" t="s">
        <v>88</v>
      </c>
      <c r="I232" s="225">
        <f>+E232*F232*G232</f>
        <v>5440</v>
      </c>
      <c r="J232" s="103">
        <v>7</v>
      </c>
    </row>
    <row r="233" spans="1:11" ht="13.15" x14ac:dyDescent="0.35">
      <c r="C233" s="118" t="s">
        <v>189</v>
      </c>
      <c r="D233" s="103" t="s">
        <v>263</v>
      </c>
      <c r="E233" s="103">
        <v>503</v>
      </c>
      <c r="F233" s="103">
        <v>6</v>
      </c>
      <c r="G233" s="114">
        <v>4</v>
      </c>
      <c r="H233" s="114" t="s">
        <v>88</v>
      </c>
      <c r="I233" s="225">
        <f>+E233*F233*G233</f>
        <v>12072</v>
      </c>
      <c r="J233" s="103">
        <v>2</v>
      </c>
    </row>
    <row r="234" spans="1:11" ht="13.15" x14ac:dyDescent="0.35">
      <c r="C234" s="118" t="s">
        <v>245</v>
      </c>
      <c r="D234" s="103" t="s">
        <v>246</v>
      </c>
      <c r="E234" s="103">
        <v>2</v>
      </c>
      <c r="F234" s="103">
        <v>6</v>
      </c>
      <c r="G234" s="114">
        <v>30</v>
      </c>
      <c r="H234" s="114" t="s">
        <v>88</v>
      </c>
      <c r="I234" s="225">
        <f>+E234*F234*G234</f>
        <v>360</v>
      </c>
      <c r="J234" s="103">
        <v>2</v>
      </c>
    </row>
    <row r="235" spans="1:11" ht="13.15" x14ac:dyDescent="0.35">
      <c r="C235" s="118" t="s">
        <v>247</v>
      </c>
      <c r="D235" s="103" t="s">
        <v>246</v>
      </c>
      <c r="E235" s="103">
        <v>2</v>
      </c>
      <c r="F235" s="103">
        <v>6</v>
      </c>
      <c r="G235" s="114">
        <v>3</v>
      </c>
      <c r="H235" s="114" t="s">
        <v>88</v>
      </c>
      <c r="I235" s="225">
        <f t="shared" ref="I235:I236" si="13">+E235*F235*G235</f>
        <v>36</v>
      </c>
      <c r="J235" s="103">
        <v>2</v>
      </c>
    </row>
    <row r="236" spans="1:11" ht="13.15" x14ac:dyDescent="0.35">
      <c r="C236" s="118" t="s">
        <v>248</v>
      </c>
      <c r="D236" s="103" t="s">
        <v>249</v>
      </c>
      <c r="E236" s="103">
        <v>500</v>
      </c>
      <c r="F236" s="103">
        <v>1</v>
      </c>
      <c r="G236" s="114">
        <v>1</v>
      </c>
      <c r="H236" s="114" t="s">
        <v>88</v>
      </c>
      <c r="I236" s="225">
        <f t="shared" si="13"/>
        <v>500</v>
      </c>
      <c r="J236" s="103">
        <v>7</v>
      </c>
      <c r="K236" s="44" t="s">
        <v>363</v>
      </c>
    </row>
    <row r="237" spans="1:11" ht="13.15" x14ac:dyDescent="0.35">
      <c r="C237" s="118" t="s">
        <v>362</v>
      </c>
      <c r="D237" s="103" t="s">
        <v>243</v>
      </c>
      <c r="E237" s="103">
        <v>2</v>
      </c>
      <c r="F237" s="103">
        <v>10</v>
      </c>
      <c r="G237" s="114">
        <v>150</v>
      </c>
      <c r="H237" s="114" t="s">
        <v>88</v>
      </c>
      <c r="I237" s="225">
        <f>+E237*F237*G237</f>
        <v>3000</v>
      </c>
      <c r="J237" s="103">
        <v>4</v>
      </c>
    </row>
    <row r="238" spans="1:11" ht="13.15" thickBot="1" x14ac:dyDescent="0.4">
      <c r="A238" s="46" t="s">
        <v>187</v>
      </c>
      <c r="B238" s="53">
        <f>I239</f>
        <v>6480</v>
      </c>
    </row>
    <row r="239" spans="1:11" ht="15.75" x14ac:dyDescent="0.5">
      <c r="C239" s="760" t="str">
        <f>[11]Eleonore!D35</f>
        <v>2.2.5 Dialogue multi acteurs sur vision pour la paix – définition feuille de route - une vision pour le développement inclusif dans la paix</v>
      </c>
      <c r="D239" s="761"/>
      <c r="E239" s="761"/>
      <c r="F239" s="761"/>
      <c r="G239" s="761"/>
      <c r="H239" s="761"/>
      <c r="I239" s="45">
        <f>SUBTOTAL(9,I240:I244)</f>
        <v>6480</v>
      </c>
      <c r="J239" s="191"/>
    </row>
    <row r="240" spans="1:11" ht="13.15" x14ac:dyDescent="0.35">
      <c r="C240" s="136" t="s">
        <v>154</v>
      </c>
      <c r="D240" s="93" t="s">
        <v>155</v>
      </c>
      <c r="E240" s="93" t="s">
        <v>156</v>
      </c>
      <c r="F240" s="93" t="s">
        <v>157</v>
      </c>
      <c r="G240" s="94" t="s">
        <v>158</v>
      </c>
      <c r="H240" s="95" t="s">
        <v>159</v>
      </c>
      <c r="I240" s="95" t="s">
        <v>352</v>
      </c>
      <c r="J240" s="192"/>
    </row>
    <row r="241" spans="1:10" ht="13.15" x14ac:dyDescent="0.35">
      <c r="C241" s="118" t="s">
        <v>189</v>
      </c>
      <c r="D241" s="103" t="s">
        <v>243</v>
      </c>
      <c r="E241" s="103">
        <v>30</v>
      </c>
      <c r="F241" s="103">
        <v>54</v>
      </c>
      <c r="G241" s="114">
        <v>4</v>
      </c>
      <c r="H241" s="114" t="s">
        <v>88</v>
      </c>
      <c r="I241" s="225">
        <f>+E241*F241*G241</f>
        <v>6480</v>
      </c>
      <c r="J241" s="103">
        <v>2</v>
      </c>
    </row>
    <row r="242" spans="1:10" ht="13.15" thickBot="1" x14ac:dyDescent="0.4">
      <c r="A242" s="46" t="s">
        <v>254</v>
      </c>
      <c r="B242" s="53">
        <f>I243</f>
        <v>2210.0769230769233</v>
      </c>
    </row>
    <row r="243" spans="1:10" ht="15.75" x14ac:dyDescent="0.5">
      <c r="C243" s="760" t="str">
        <f>[11]Eleonore!D37</f>
        <v>2.3.1 Revue trimestrielle participative (jeunes et membres OCBs)</v>
      </c>
      <c r="D243" s="761"/>
      <c r="E243" s="761"/>
      <c r="F243" s="761"/>
      <c r="G243" s="761"/>
      <c r="H243" s="761"/>
      <c r="I243" s="45">
        <f>SUBTOTAL(9,I244:I249)</f>
        <v>2210.0769230769233</v>
      </c>
      <c r="J243" s="191"/>
    </row>
    <row r="244" spans="1:10" ht="13.15" x14ac:dyDescent="0.35">
      <c r="C244" s="175" t="s">
        <v>154</v>
      </c>
      <c r="D244" s="176" t="s">
        <v>155</v>
      </c>
      <c r="E244" s="176" t="s">
        <v>156</v>
      </c>
      <c r="F244" s="176" t="s">
        <v>157</v>
      </c>
      <c r="G244" s="177" t="s">
        <v>158</v>
      </c>
      <c r="H244" s="178" t="s">
        <v>159</v>
      </c>
      <c r="I244" s="179" t="s">
        <v>352</v>
      </c>
      <c r="J244" s="103"/>
    </row>
    <row r="245" spans="1:10" ht="13.15" x14ac:dyDescent="0.35">
      <c r="C245" s="118" t="s">
        <v>239</v>
      </c>
      <c r="D245" s="103" t="s">
        <v>165</v>
      </c>
      <c r="E245" s="103">
        <v>30</v>
      </c>
      <c r="F245" s="103">
        <v>5</v>
      </c>
      <c r="G245" s="114">
        <v>25</v>
      </c>
      <c r="H245" s="114" t="s">
        <v>89</v>
      </c>
      <c r="I245" s="225">
        <f>E245*F245*G245*$Q$7</f>
        <v>57.692307692307693</v>
      </c>
      <c r="J245" s="103">
        <v>2</v>
      </c>
    </row>
    <row r="246" spans="1:10" ht="13.15" x14ac:dyDescent="0.35">
      <c r="C246" s="118" t="s">
        <v>242</v>
      </c>
      <c r="D246" s="103" t="s">
        <v>165</v>
      </c>
      <c r="E246" s="103">
        <v>30</v>
      </c>
      <c r="F246" s="103">
        <v>5</v>
      </c>
      <c r="G246" s="114">
        <v>400</v>
      </c>
      <c r="H246" s="114" t="s">
        <v>89</v>
      </c>
      <c r="I246" s="225">
        <f>E246*F246*G246*$Q$7</f>
        <v>923.07692307692309</v>
      </c>
      <c r="J246" s="103">
        <v>2</v>
      </c>
    </row>
    <row r="247" spans="1:10" ht="13.15" x14ac:dyDescent="0.35">
      <c r="C247" s="118" t="s">
        <v>364</v>
      </c>
      <c r="D247" s="103" t="s">
        <v>165</v>
      </c>
      <c r="E247" s="103">
        <v>30</v>
      </c>
      <c r="F247" s="103">
        <v>6</v>
      </c>
      <c r="G247" s="114">
        <v>250</v>
      </c>
      <c r="H247" s="114" t="s">
        <v>89</v>
      </c>
      <c r="I247" s="225">
        <f>E247*F247*G247*$Q$7</f>
        <v>692.30769230769238</v>
      </c>
      <c r="J247" s="103">
        <v>7</v>
      </c>
    </row>
    <row r="248" spans="1:10" ht="13.15" x14ac:dyDescent="0.35">
      <c r="C248" s="118" t="s">
        <v>365</v>
      </c>
      <c r="D248" s="103" t="s">
        <v>165</v>
      </c>
      <c r="E248" s="103">
        <v>30</v>
      </c>
      <c r="F248" s="103">
        <v>5</v>
      </c>
      <c r="G248" s="114">
        <v>2.75</v>
      </c>
      <c r="H248" s="114" t="s">
        <v>88</v>
      </c>
      <c r="I248" s="225">
        <f>E248*F248*G248</f>
        <v>412.5</v>
      </c>
      <c r="J248" s="103">
        <v>2</v>
      </c>
    </row>
    <row r="249" spans="1:10" ht="13.15" x14ac:dyDescent="0.35">
      <c r="C249" s="118" t="s">
        <v>366</v>
      </c>
      <c r="D249" s="103" t="s">
        <v>165</v>
      </c>
      <c r="E249" s="103">
        <v>30</v>
      </c>
      <c r="F249" s="103">
        <v>5</v>
      </c>
      <c r="G249" s="114">
        <v>0.83</v>
      </c>
      <c r="H249" s="114" t="s">
        <v>88</v>
      </c>
      <c r="I249" s="225">
        <f>E249*F249*G249</f>
        <v>124.5</v>
      </c>
      <c r="J249" s="103">
        <v>2</v>
      </c>
    </row>
    <row r="250" spans="1:10" ht="13.15" thickBot="1" x14ac:dyDescent="0.4">
      <c r="A250" s="46" t="s">
        <v>254</v>
      </c>
      <c r="B250" s="53">
        <f>I251</f>
        <v>8800</v>
      </c>
      <c r="C250" s="180"/>
      <c r="D250" s="181"/>
      <c r="E250" s="181"/>
      <c r="F250" s="182"/>
      <c r="G250" s="181"/>
      <c r="H250" s="183"/>
      <c r="I250" s="184"/>
      <c r="J250" s="193"/>
    </row>
    <row r="251" spans="1:10" ht="15.75" x14ac:dyDescent="0.5">
      <c r="C251" s="760" t="str">
        <f>[11]Eleonore!D38</f>
        <v>2.3.2 Promotion de la documentation et visibilité des initiatives de paix</v>
      </c>
      <c r="D251" s="761"/>
      <c r="E251" s="761"/>
      <c r="F251" s="761"/>
      <c r="G251" s="761"/>
      <c r="H251" s="761"/>
      <c r="I251" s="45">
        <f>SUBTOTAL(9,I252:I257)</f>
        <v>8800</v>
      </c>
      <c r="J251" s="191"/>
    </row>
    <row r="252" spans="1:10" ht="13.15" x14ac:dyDescent="0.35">
      <c r="C252" s="136" t="s">
        <v>154</v>
      </c>
      <c r="D252" s="93" t="s">
        <v>155</v>
      </c>
      <c r="E252" s="93" t="s">
        <v>156</v>
      </c>
      <c r="F252" s="93" t="s">
        <v>157</v>
      </c>
      <c r="G252" s="94" t="s">
        <v>158</v>
      </c>
      <c r="H252" s="95" t="s">
        <v>159</v>
      </c>
      <c r="I252" s="137" t="s">
        <v>352</v>
      </c>
      <c r="J252" s="103"/>
    </row>
    <row r="253" spans="1:10" ht="13.15" x14ac:dyDescent="0.35">
      <c r="C253" s="118" t="s">
        <v>367</v>
      </c>
      <c r="D253" s="103" t="s">
        <v>230</v>
      </c>
      <c r="E253" s="103">
        <v>4</v>
      </c>
      <c r="F253" s="103">
        <v>1</v>
      </c>
      <c r="G253" s="114">
        <v>1450</v>
      </c>
      <c r="H253" s="114" t="s">
        <v>181</v>
      </c>
      <c r="I253" s="225">
        <f>E253*F253*G253</f>
        <v>5800</v>
      </c>
      <c r="J253" s="103">
        <v>4</v>
      </c>
    </row>
    <row r="254" spans="1:10" ht="13.15" x14ac:dyDescent="0.35">
      <c r="C254" s="118" t="s">
        <v>368</v>
      </c>
      <c r="D254" s="103" t="s">
        <v>230</v>
      </c>
      <c r="E254" s="103">
        <v>100</v>
      </c>
      <c r="F254" s="103">
        <v>1</v>
      </c>
      <c r="G254" s="114">
        <v>20</v>
      </c>
      <c r="H254" s="114" t="s">
        <v>181</v>
      </c>
      <c r="I254" s="225">
        <f>E254*F254*G254</f>
        <v>2000</v>
      </c>
      <c r="J254" s="103">
        <v>7</v>
      </c>
    </row>
    <row r="255" spans="1:10" ht="13.15" x14ac:dyDescent="0.35">
      <c r="C255" s="118" t="s">
        <v>369</v>
      </c>
      <c r="D255" s="103" t="s">
        <v>230</v>
      </c>
      <c r="E255" s="103">
        <v>1</v>
      </c>
      <c r="F255" s="103">
        <v>1</v>
      </c>
      <c r="G255" s="114">
        <v>1000</v>
      </c>
      <c r="H255" s="114" t="s">
        <v>181</v>
      </c>
      <c r="I255" s="225">
        <f>E255*F255*G255</f>
        <v>1000</v>
      </c>
      <c r="J255" s="103">
        <v>2</v>
      </c>
    </row>
    <row r="256" spans="1:10" ht="13.15" thickBot="1" x14ac:dyDescent="0.4">
      <c r="A256" s="46" t="s">
        <v>254</v>
      </c>
      <c r="B256" s="53">
        <f>I257</f>
        <v>1000</v>
      </c>
    </row>
    <row r="257" spans="2:11" ht="15.75" x14ac:dyDescent="0.5">
      <c r="C257" s="760" t="str">
        <f>[11]Eleonore!D39</f>
        <v>2.3.3 Développement d’une base de données complète des initiatives de promotion de la paix et de ses acteurs</v>
      </c>
      <c r="D257" s="761"/>
      <c r="E257" s="761"/>
      <c r="F257" s="761"/>
      <c r="G257" s="761"/>
      <c r="H257" s="761"/>
      <c r="I257" s="45">
        <f>SUBTOTAL(9,I258:I263)</f>
        <v>1000</v>
      </c>
      <c r="J257" s="191"/>
    </row>
    <row r="258" spans="2:11" ht="13.15" x14ac:dyDescent="0.35">
      <c r="C258" s="136" t="s">
        <v>154</v>
      </c>
      <c r="D258" s="93" t="s">
        <v>155</v>
      </c>
      <c r="E258" s="93" t="s">
        <v>156</v>
      </c>
      <c r="F258" s="93" t="s">
        <v>157</v>
      </c>
      <c r="G258" s="94" t="s">
        <v>158</v>
      </c>
      <c r="H258" s="95" t="s">
        <v>159</v>
      </c>
      <c r="I258" s="137" t="s">
        <v>352</v>
      </c>
      <c r="J258" s="103"/>
    </row>
    <row r="259" spans="2:11" ht="13.15" x14ac:dyDescent="0.35">
      <c r="C259" s="118" t="s">
        <v>370</v>
      </c>
      <c r="D259" s="103" t="s">
        <v>171</v>
      </c>
      <c r="E259" s="103">
        <v>50</v>
      </c>
      <c r="F259" s="103">
        <v>1</v>
      </c>
      <c r="G259" s="114">
        <v>20</v>
      </c>
      <c r="H259" s="114" t="s">
        <v>181</v>
      </c>
      <c r="I259" s="225">
        <f>E259*G259</f>
        <v>1000</v>
      </c>
      <c r="J259" s="103">
        <v>7</v>
      </c>
    </row>
    <row r="261" spans="2:11" x14ac:dyDescent="0.35">
      <c r="B261" s="84" t="s">
        <v>187</v>
      </c>
    </row>
    <row r="262" spans="2:11" ht="13.15" x14ac:dyDescent="0.4">
      <c r="B262" s="84" t="s">
        <v>254</v>
      </c>
      <c r="C262" s="185">
        <f>SUMIF(A:A,"LL",B:B)</f>
        <v>253721.53846153847</v>
      </c>
      <c r="D262" s="44">
        <f>C262/4900000</f>
        <v>5.1779905808477238E-2</v>
      </c>
      <c r="E262" s="44">
        <v>287710</v>
      </c>
      <c r="F262" s="186">
        <f>E262+C262</f>
        <v>541431.5384615385</v>
      </c>
      <c r="H262" s="187">
        <v>1401869.1588785045</v>
      </c>
    </row>
    <row r="263" spans="2:11" ht="13.15" x14ac:dyDescent="0.4">
      <c r="B263" s="84" t="s">
        <v>371</v>
      </c>
      <c r="C263" s="185">
        <f>SUMIF(A:A,"CWW",B:B)</f>
        <v>299998.57692307694</v>
      </c>
      <c r="D263" s="188">
        <f>C263:C263/H263</f>
        <v>0.42799796974358978</v>
      </c>
      <c r="H263" s="187">
        <v>700934.57943925227</v>
      </c>
    </row>
    <row r="264" spans="2:11" ht="13.15" x14ac:dyDescent="0.4">
      <c r="C264" s="185">
        <f>SUMIF(A:A,"S",B:B)</f>
        <v>111271.13076923077</v>
      </c>
      <c r="E264" s="186"/>
      <c r="H264" s="187">
        <v>480000</v>
      </c>
    </row>
    <row r="265" spans="2:11" ht="13.15" x14ac:dyDescent="0.4">
      <c r="H265" s="187">
        <v>190000</v>
      </c>
    </row>
    <row r="267" spans="2:11" x14ac:dyDescent="0.35">
      <c r="G267" s="44" t="s">
        <v>372</v>
      </c>
      <c r="H267" s="188">
        <f>H262*0.25</f>
        <v>350467.28971962613</v>
      </c>
    </row>
    <row r="268" spans="2:11" x14ac:dyDescent="0.35">
      <c r="G268" s="44" t="s">
        <v>373</v>
      </c>
      <c r="H268" s="188">
        <f>H262-H267</f>
        <v>1051401.8691588785</v>
      </c>
      <c r="K268" s="44">
        <v>91000</v>
      </c>
    </row>
    <row r="269" spans="2:11" x14ac:dyDescent="0.35">
      <c r="G269" s="44" t="s">
        <v>374</v>
      </c>
      <c r="H269" s="188">
        <f>H268-(H264+H265)</f>
        <v>381401.86915887846</v>
      </c>
      <c r="I269" s="46" t="s">
        <v>375</v>
      </c>
      <c r="J269" s="46"/>
      <c r="K269" s="44">
        <v>70000</v>
      </c>
    </row>
    <row r="270" spans="2:11" x14ac:dyDescent="0.35">
      <c r="I270" s="46" t="s">
        <v>376</v>
      </c>
      <c r="J270" s="46"/>
      <c r="K270" s="186">
        <f>C263</f>
        <v>299998.57692307694</v>
      </c>
    </row>
    <row r="271" spans="2:11" x14ac:dyDescent="0.35">
      <c r="K271" s="44">
        <f>SUM(K268:K270)</f>
        <v>460998.57692307694</v>
      </c>
    </row>
  </sheetData>
  <mergeCells count="41">
    <mergeCell ref="B32:B33"/>
    <mergeCell ref="C1:H1"/>
    <mergeCell ref="O1:R1"/>
    <mergeCell ref="B4:B5"/>
    <mergeCell ref="B6:B8"/>
    <mergeCell ref="B9:B10"/>
    <mergeCell ref="B11:B15"/>
    <mergeCell ref="C20:H20"/>
    <mergeCell ref="B23:B24"/>
    <mergeCell ref="B25:B26"/>
    <mergeCell ref="B27:B28"/>
    <mergeCell ref="B30:B31"/>
    <mergeCell ref="C150:H150"/>
    <mergeCell ref="B35:B44"/>
    <mergeCell ref="C51:H51"/>
    <mergeCell ref="C62:H62"/>
    <mergeCell ref="C69:H69"/>
    <mergeCell ref="C79:H79"/>
    <mergeCell ref="C91:H91"/>
    <mergeCell ref="B92:B94"/>
    <mergeCell ref="C100:H100"/>
    <mergeCell ref="C107:H107"/>
    <mergeCell ref="C115:H115"/>
    <mergeCell ref="C145:H145"/>
    <mergeCell ref="C226:H226"/>
    <mergeCell ref="C155:H155"/>
    <mergeCell ref="C160:H160"/>
    <mergeCell ref="C166:H166"/>
    <mergeCell ref="C170:H170"/>
    <mergeCell ref="C176:H176"/>
    <mergeCell ref="C186:H186"/>
    <mergeCell ref="C192:H192"/>
    <mergeCell ref="C202:H202"/>
    <mergeCell ref="C211:H211"/>
    <mergeCell ref="C218:H218"/>
    <mergeCell ref="C222:H222"/>
    <mergeCell ref="C230:H230"/>
    <mergeCell ref="C239:H239"/>
    <mergeCell ref="C243:H243"/>
    <mergeCell ref="C251:H251"/>
    <mergeCell ref="C257:H257"/>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2"/>
  <sheetViews>
    <sheetView workbookViewId="0">
      <selection activeCell="B5" sqref="B5"/>
    </sheetView>
  </sheetViews>
  <sheetFormatPr defaultRowHeight="14.25" x14ac:dyDescent="0.45"/>
  <cols>
    <col min="1" max="1" width="19.1328125" customWidth="1"/>
    <col min="2" max="2" width="11.46484375" customWidth="1"/>
    <col min="3" max="3" width="18.46484375" customWidth="1"/>
    <col min="4" max="4" width="10.1328125" bestFit="1" customWidth="1"/>
    <col min="5" max="5" width="19.33203125" customWidth="1"/>
  </cols>
  <sheetData>
    <row r="1" spans="1:7" ht="28.5" x14ac:dyDescent="0.45">
      <c r="A1" s="780" t="s">
        <v>391</v>
      </c>
      <c r="B1" s="780"/>
      <c r="C1" s="200" t="s">
        <v>395</v>
      </c>
      <c r="D1" t="s">
        <v>161</v>
      </c>
      <c r="E1" s="200" t="s">
        <v>395</v>
      </c>
    </row>
    <row r="2" spans="1:7" x14ac:dyDescent="0.45">
      <c r="A2" s="4" t="s">
        <v>397</v>
      </c>
      <c r="B2" s="28">
        <f>B4+B3</f>
        <v>119873.0423076923</v>
      </c>
      <c r="C2" s="201">
        <f>B2/'BU PROG USD'!M155</f>
        <v>0.271255945154046</v>
      </c>
      <c r="D2" s="28">
        <f>D3+D4</f>
        <v>74783.076923076937</v>
      </c>
      <c r="E2" s="202">
        <f>D2/'BU PROG USD'!L155</f>
        <v>0.35503442191979856</v>
      </c>
      <c r="G2" s="208">
        <f>B2/420000</f>
        <v>0.28541200549450546</v>
      </c>
    </row>
    <row r="3" spans="1:7" x14ac:dyDescent="0.45">
      <c r="A3" s="203" t="s">
        <v>392</v>
      </c>
      <c r="B3" s="204">
        <f>SUM('BU PROG USD'!J55:J61)</f>
        <v>75565.349999999991</v>
      </c>
      <c r="C3" s="201">
        <f>B3/'BU PROG USD'!M155</f>
        <v>0.1709938284750695</v>
      </c>
      <c r="D3" s="30">
        <f>SUM('BU PROG USD'!J51:J54)</f>
        <v>55384.61538461539</v>
      </c>
      <c r="E3" s="202">
        <f>D3/'BU PROG USD'!L155</f>
        <v>0.26293976813167819</v>
      </c>
    </row>
    <row r="4" spans="1:7" x14ac:dyDescent="0.45">
      <c r="A4" s="203" t="s">
        <v>393</v>
      </c>
      <c r="B4" s="204">
        <f>SUM('BU PROG USD'!J31:J35)</f>
        <v>44307.692307692312</v>
      </c>
      <c r="C4" s="201">
        <f>B4/'BU PROG USD'!M155</f>
        <v>0.10026211667897648</v>
      </c>
      <c r="D4" s="30">
        <f>SUM('BU PROG USD'!J26:J30)</f>
        <v>19398.461538461543</v>
      </c>
      <c r="E4" s="202">
        <f>D4/'BU PROG USD'!L155</f>
        <v>9.2094653788120304E-2</v>
      </c>
    </row>
    <row r="5" spans="1:7" x14ac:dyDescent="0.45">
      <c r="A5" s="4" t="s">
        <v>396</v>
      </c>
      <c r="B5" s="28">
        <f>SUM('BU PROG USD'!J79:J80, 'BU PROG USD'!J142:J143,'BU PROG USD'!J150:J151,'BU PROG USD'!J135)</f>
        <v>68324</v>
      </c>
      <c r="C5" s="201">
        <f t="shared" ref="C5" si="0">B5/480000</f>
        <v>0.14234166666666667</v>
      </c>
      <c r="D5" s="28">
        <f>SUM('BU PROG USD'!J76:J78,'BU PROG USD'!J140:J141,'BU PROG USD'!J148:J149,'BU PROG USD'!J134)</f>
        <v>24581.923076923078</v>
      </c>
      <c r="E5" s="202">
        <f>D5/'BU PROG USD'!L155</f>
        <v>0.11670325972638854</v>
      </c>
    </row>
    <row r="6" spans="1:7" x14ac:dyDescent="0.45">
      <c r="A6" s="43" t="s">
        <v>398</v>
      </c>
      <c r="B6" s="189">
        <f>B2+B5</f>
        <v>188197.04230769229</v>
      </c>
      <c r="C6" s="201">
        <f>B6/'BU PROG USD'!M155</f>
        <v>0.42586361039652348</v>
      </c>
      <c r="D6" s="189">
        <f>D2+D5</f>
        <v>99365.000000000015</v>
      </c>
      <c r="E6" s="202">
        <f>D6/'BU PROG USD'!L155</f>
        <v>0.47173768164618707</v>
      </c>
    </row>
    <row r="7" spans="1:7" ht="44.25" customHeight="1" x14ac:dyDescent="0.45">
      <c r="A7" s="205" t="s">
        <v>394</v>
      </c>
      <c r="B7" s="206">
        <f>B4+B5</f>
        <v>112631.69230769231</v>
      </c>
      <c r="C7" s="201">
        <f>B7/'BU PROG USD'!M155</f>
        <v>0.25486978192145404</v>
      </c>
      <c r="D7" s="206">
        <f>D4+D5</f>
        <v>43980.384615384624</v>
      </c>
      <c r="E7" s="202">
        <f>D7/'BU PROG USD'!L155</f>
        <v>0.20879791351450885</v>
      </c>
      <c r="G7">
        <f>B7/421000</f>
        <v>0.26753371094463735</v>
      </c>
    </row>
    <row r="9" spans="1:7" x14ac:dyDescent="0.45">
      <c r="D9" s="30"/>
      <c r="F9">
        <f>421430*0.3</f>
        <v>126429</v>
      </c>
    </row>
    <row r="10" spans="1:7" x14ac:dyDescent="0.45">
      <c r="B10" s="30">
        <f>B7+61000</f>
        <v>173631.69230769231</v>
      </c>
      <c r="C10">
        <f>B10/421000</f>
        <v>0.4124268225835922</v>
      </c>
      <c r="D10" s="30"/>
      <c r="F10" s="30">
        <f>F9-B7</f>
        <v>13797.307692307688</v>
      </c>
    </row>
    <row r="12" spans="1:7" x14ac:dyDescent="0.45">
      <c r="B12" s="30"/>
      <c r="F12" s="30">
        <f>69000-F10</f>
        <v>55202.692307692312</v>
      </c>
    </row>
  </sheetData>
  <mergeCells count="1">
    <mergeCell ref="A1:B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AC459"/>
  <sheetViews>
    <sheetView showGridLines="0" topLeftCell="A7" zoomScale="70" zoomScaleNormal="70" workbookViewId="0">
      <selection activeCell="K15" sqref="K15"/>
    </sheetView>
  </sheetViews>
  <sheetFormatPr defaultRowHeight="14.25" x14ac:dyDescent="0.45"/>
  <cols>
    <col min="1" max="1" width="18.1328125" style="646" customWidth="1"/>
    <col min="2" max="2" width="14.46484375" style="646" customWidth="1"/>
    <col min="3" max="3" width="8" customWidth="1"/>
    <col min="4" max="4" width="16.33203125" hidden="1" customWidth="1"/>
    <col min="5" max="5" width="28" customWidth="1"/>
    <col min="6" max="10" width="10" style="646" customWidth="1"/>
    <col min="11" max="11" width="52.1328125" style="646" customWidth="1"/>
    <col min="12" max="12" width="19" style="646" customWidth="1"/>
    <col min="13" max="13" width="14.6640625" style="646" customWidth="1"/>
    <col min="14" max="14" width="19.1328125" customWidth="1"/>
    <col min="15" max="15" width="10.6640625" customWidth="1"/>
    <col min="16" max="16" width="31.6640625" customWidth="1"/>
    <col min="17" max="17" width="11.33203125" bestFit="1" customWidth="1"/>
    <col min="18" max="19" width="22.6640625" style="647" hidden="1" customWidth="1"/>
    <col min="20" max="20" width="14" style="647" hidden="1" customWidth="1"/>
    <col min="21" max="22" width="15.6640625" style="647" hidden="1" customWidth="1"/>
    <col min="23" max="23" width="20.6640625" style="647" hidden="1" customWidth="1"/>
    <col min="24" max="24" width="16" style="647" hidden="1" customWidth="1"/>
    <col min="25" max="25" width="25.53125" style="647" customWidth="1"/>
    <col min="26" max="26" width="0" hidden="1" customWidth="1"/>
    <col min="27" max="27" width="41" customWidth="1"/>
  </cols>
  <sheetData>
    <row r="1" spans="1:27" hidden="1" x14ac:dyDescent="0.45"/>
    <row r="2" spans="1:27" hidden="1" x14ac:dyDescent="0.45"/>
    <row r="3" spans="1:27" hidden="1" x14ac:dyDescent="0.45"/>
    <row r="4" spans="1:27" hidden="1" x14ac:dyDescent="0.45"/>
    <row r="5" spans="1:27" hidden="1" x14ac:dyDescent="0.45"/>
    <row r="6" spans="1:27" hidden="1" x14ac:dyDescent="0.45"/>
    <row r="8" spans="1:27" x14ac:dyDescent="0.45">
      <c r="A8" s="23" t="s">
        <v>685</v>
      </c>
      <c r="B8" s="646" t="s">
        <v>686</v>
      </c>
    </row>
    <row r="9" spans="1:27" x14ac:dyDescent="0.45">
      <c r="A9" s="23" t="s">
        <v>687</v>
      </c>
      <c r="B9" s="646" t="s">
        <v>959</v>
      </c>
    </row>
    <row r="10" spans="1:27" x14ac:dyDescent="0.45">
      <c r="A10" s="23" t="s">
        <v>701</v>
      </c>
      <c r="B10" s="646">
        <v>4102</v>
      </c>
    </row>
    <row r="11" spans="1:27" x14ac:dyDescent="0.45">
      <c r="A11" s="23" t="s">
        <v>960</v>
      </c>
      <c r="B11" s="646" t="s">
        <v>961</v>
      </c>
      <c r="K11" s="646" t="s">
        <v>328</v>
      </c>
    </row>
    <row r="12" spans="1:27" x14ac:dyDescent="0.45">
      <c r="A12" s="23" t="s">
        <v>690</v>
      </c>
      <c r="B12" s="648" t="s">
        <v>691</v>
      </c>
    </row>
    <row r="13" spans="1:27" x14ac:dyDescent="0.45">
      <c r="A13" s="23" t="s">
        <v>692</v>
      </c>
      <c r="B13" s="648" t="str">
        <f>LEFT("HTG",3)</f>
        <v>HTG</v>
      </c>
      <c r="E13" s="24" t="str">
        <f>IF($C$14="Y","Select Fixed Conversion Type","")</f>
        <v/>
      </c>
      <c r="AA13" s="728"/>
    </row>
    <row r="14" spans="1:27" x14ac:dyDescent="0.45">
      <c r="A14" s="23" t="s">
        <v>693</v>
      </c>
      <c r="B14" s="649" t="s">
        <v>694</v>
      </c>
      <c r="C14" t="str">
        <f>IF(ISNUMBER($B$14),"Y","N")</f>
        <v>N</v>
      </c>
    </row>
    <row r="15" spans="1:27" x14ac:dyDescent="0.45">
      <c r="A15" s="23" t="s">
        <v>695</v>
      </c>
      <c r="B15" s="649">
        <f ca="1">COUNTIF(Y:Y,"NO EXCHANGE RATE FOUND")</f>
        <v>0</v>
      </c>
    </row>
    <row r="16" spans="1:27" x14ac:dyDescent="0.45">
      <c r="A16" s="23"/>
      <c r="B16" s="648"/>
      <c r="W16" s="650">
        <f>SUBTOTAL(9,W18:W454)</f>
        <v>4982196.799999997</v>
      </c>
      <c r="X16" s="650"/>
      <c r="Y16" s="650">
        <f ca="1">SUBTOTAL(9,Y18:Y459)</f>
        <v>60013.527289005477</v>
      </c>
    </row>
    <row r="17" spans="1:29" s="24" customFormat="1" ht="42.75" x14ac:dyDescent="0.45">
      <c r="A17" s="651" t="s">
        <v>696</v>
      </c>
      <c r="B17" s="651" t="s">
        <v>697</v>
      </c>
      <c r="C17" s="652" t="s">
        <v>698</v>
      </c>
      <c r="D17" s="652" t="s">
        <v>698</v>
      </c>
      <c r="E17" s="652" t="s">
        <v>699</v>
      </c>
      <c r="F17" s="651" t="s">
        <v>700</v>
      </c>
      <c r="G17" s="651" t="s">
        <v>701</v>
      </c>
      <c r="H17" s="651" t="s">
        <v>689</v>
      </c>
      <c r="I17" s="651" t="s">
        <v>702</v>
      </c>
      <c r="J17" s="651" t="s">
        <v>703</v>
      </c>
      <c r="K17" s="651" t="s">
        <v>704</v>
      </c>
      <c r="L17" s="651" t="s">
        <v>705</v>
      </c>
      <c r="M17" s="651" t="s">
        <v>706</v>
      </c>
      <c r="N17" s="651" t="s">
        <v>962</v>
      </c>
      <c r="O17" s="652" t="s">
        <v>707</v>
      </c>
      <c r="P17" s="652" t="s">
        <v>708</v>
      </c>
      <c r="Q17" s="653" t="s">
        <v>709</v>
      </c>
      <c r="R17" s="654" t="s">
        <v>710</v>
      </c>
      <c r="S17" s="654" t="s">
        <v>711</v>
      </c>
      <c r="T17" s="654" t="s">
        <v>712</v>
      </c>
      <c r="U17" s="654" t="s">
        <v>713</v>
      </c>
      <c r="V17" s="654" t="s">
        <v>714</v>
      </c>
      <c r="W17" s="654" t="s">
        <v>715</v>
      </c>
      <c r="X17" s="654" t="s">
        <v>716</v>
      </c>
      <c r="Y17" s="654" t="s">
        <v>717</v>
      </c>
      <c r="Z17" s="653" t="s">
        <v>718</v>
      </c>
      <c r="AA17" s="715"/>
    </row>
    <row r="18" spans="1:29" s="14" customFormat="1" x14ac:dyDescent="0.45">
      <c r="A18" s="717">
        <v>44249</v>
      </c>
      <c r="B18" s="718">
        <v>2021</v>
      </c>
      <c r="C18" s="11">
        <v>2</v>
      </c>
      <c r="D18" s="719">
        <f t="shared" ref="D18:D81" si="0">DATE(YEAR(A18),MONTH(A18),1)</f>
        <v>44228</v>
      </c>
      <c r="E18" s="14" t="s">
        <v>719</v>
      </c>
      <c r="F18" s="720">
        <v>1490</v>
      </c>
      <c r="G18" s="720">
        <v>4102</v>
      </c>
      <c r="H18" s="721" t="s">
        <v>688</v>
      </c>
      <c r="I18" s="722">
        <v>0</v>
      </c>
      <c r="J18" s="720">
        <v>9300</v>
      </c>
      <c r="K18" s="718" t="s">
        <v>720</v>
      </c>
      <c r="L18" s="718" t="s">
        <v>721</v>
      </c>
      <c r="M18" s="718" t="str">
        <f t="shared" ref="M18:M81" si="1">IF("Open"="Work","Unposted","Posted")</f>
        <v>Posted</v>
      </c>
      <c r="N18" s="718" t="s">
        <v>722</v>
      </c>
      <c r="O18" s="718">
        <v>35173</v>
      </c>
      <c r="P18" s="14" t="s">
        <v>723</v>
      </c>
      <c r="Q18" s="11" t="str">
        <f>LEFT("USD            ",3)</f>
        <v>USD</v>
      </c>
      <c r="R18" s="723">
        <v>120</v>
      </c>
      <c r="S18" s="723">
        <v>0</v>
      </c>
      <c r="T18" s="724">
        <v>74.055199999999999</v>
      </c>
      <c r="U18" s="725">
        <v>8886.6200000000008</v>
      </c>
      <c r="V18" s="725">
        <v>0</v>
      </c>
      <c r="W18" s="726">
        <f t="shared" ref="W18:W81" si="2">U18-V18</f>
        <v>8886.6200000000008</v>
      </c>
      <c r="X18" s="724">
        <f t="shared" ref="X18:X81" ca="1" si="3">IFERROR(IF($B$14="",1,IF($C$14="Y",$B$14,HLOOKUP($D18,INDIRECT("'ExchangeInfo'!A1:XFD2"),2))),"")</f>
        <v>74.055199999999999</v>
      </c>
      <c r="Y18" s="726">
        <f t="shared" ref="Y18:Y81" ca="1" si="4">IFERROR(IF(OR(X18=0,X18=""),"NO EXCHANGE RATE FOUND",IF(AND($C$14="Y",$E$14="Divide")=TRUE,W18/X18,IF(AND($C$14="Y",$E$14="Multiply")=TRUE,W18*X18,IF(INDIRECT("'ExchangeInfo'!C2")="Multiply",W18/X18,W18*X18)))),"")</f>
        <v>119.99994598623731</v>
      </c>
      <c r="Z18" s="11">
        <v>252808</v>
      </c>
      <c r="AA18" s="727" t="s">
        <v>1150</v>
      </c>
    </row>
    <row r="19" spans="1:29" s="14" customFormat="1" x14ac:dyDescent="0.45">
      <c r="A19" s="717">
        <v>44249</v>
      </c>
      <c r="B19" s="718">
        <v>2021</v>
      </c>
      <c r="C19" s="11">
        <v>2</v>
      </c>
      <c r="D19" s="719">
        <f t="shared" si="0"/>
        <v>44228</v>
      </c>
      <c r="E19" s="14" t="s">
        <v>719</v>
      </c>
      <c r="F19" s="720">
        <v>1490</v>
      </c>
      <c r="G19" s="720">
        <v>4102</v>
      </c>
      <c r="H19" s="721" t="s">
        <v>688</v>
      </c>
      <c r="I19" s="722">
        <v>0</v>
      </c>
      <c r="J19" s="720">
        <v>9300</v>
      </c>
      <c r="K19" s="718" t="s">
        <v>720</v>
      </c>
      <c r="L19" s="718" t="s">
        <v>724</v>
      </c>
      <c r="M19" s="718" t="str">
        <f t="shared" si="1"/>
        <v>Posted</v>
      </c>
      <c r="N19" s="718" t="s">
        <v>722</v>
      </c>
      <c r="O19" s="718">
        <v>35174</v>
      </c>
      <c r="P19" s="14" t="s">
        <v>725</v>
      </c>
      <c r="Q19" s="11" t="str">
        <f>LEFT("USD            ",3)</f>
        <v>USD</v>
      </c>
      <c r="R19" s="723">
        <v>3750</v>
      </c>
      <c r="S19" s="723">
        <v>0</v>
      </c>
      <c r="T19" s="724">
        <v>74.055199999999999</v>
      </c>
      <c r="U19" s="725">
        <v>277707</v>
      </c>
      <c r="V19" s="725">
        <v>0</v>
      </c>
      <c r="W19" s="726">
        <f t="shared" si="2"/>
        <v>277707</v>
      </c>
      <c r="X19" s="724">
        <f t="shared" ca="1" si="3"/>
        <v>74.055199999999999</v>
      </c>
      <c r="Y19" s="726">
        <f t="shared" ca="1" si="4"/>
        <v>3750</v>
      </c>
      <c r="Z19" s="11">
        <v>252810</v>
      </c>
      <c r="AA19" s="727" t="s">
        <v>1150</v>
      </c>
    </row>
    <row r="20" spans="1:29" x14ac:dyDescent="0.45">
      <c r="A20" s="655">
        <v>44255</v>
      </c>
      <c r="B20" s="646">
        <v>2021</v>
      </c>
      <c r="C20" s="701">
        <v>2</v>
      </c>
      <c r="D20" s="656">
        <f t="shared" si="0"/>
        <v>44228</v>
      </c>
      <c r="E20" t="s">
        <v>726</v>
      </c>
      <c r="F20" s="657">
        <v>260</v>
      </c>
      <c r="G20" s="657">
        <v>4102</v>
      </c>
      <c r="H20" s="658" t="s">
        <v>688</v>
      </c>
      <c r="I20" s="659">
        <v>0</v>
      </c>
      <c r="J20" s="657">
        <v>2003</v>
      </c>
      <c r="K20" s="646" t="s">
        <v>727</v>
      </c>
      <c r="L20" s="646" t="s">
        <v>728</v>
      </c>
      <c r="M20" s="646" t="str">
        <f t="shared" si="1"/>
        <v>Posted</v>
      </c>
      <c r="N20" s="646" t="s">
        <v>729</v>
      </c>
      <c r="O20" s="646">
        <v>34960</v>
      </c>
      <c r="P20" t="s">
        <v>730</v>
      </c>
      <c r="Q20" s="701" t="str">
        <f t="shared" ref="Q20:Q83" si="5">LEFT("HTG            ",3)</f>
        <v>HTG</v>
      </c>
      <c r="R20" s="660">
        <v>151.51</v>
      </c>
      <c r="S20" s="660">
        <v>0</v>
      </c>
      <c r="T20" s="647">
        <v>0</v>
      </c>
      <c r="U20" s="661">
        <v>151.51</v>
      </c>
      <c r="V20" s="661">
        <v>0</v>
      </c>
      <c r="W20" s="662">
        <f t="shared" si="2"/>
        <v>151.51</v>
      </c>
      <c r="X20" s="647">
        <f t="shared" ca="1" si="3"/>
        <v>74.055199999999999</v>
      </c>
      <c r="Y20" s="662">
        <f t="shared" ca="1" si="4"/>
        <v>2.0459062969244561</v>
      </c>
      <c r="Z20" s="701">
        <v>253346</v>
      </c>
      <c r="AA20" s="716" t="s">
        <v>1151</v>
      </c>
    </row>
    <row r="21" spans="1:29" x14ac:dyDescent="0.45">
      <c r="A21" s="655">
        <v>44255</v>
      </c>
      <c r="B21" s="646">
        <v>2021</v>
      </c>
      <c r="C21" s="701">
        <v>2</v>
      </c>
      <c r="D21" s="656">
        <f t="shared" si="0"/>
        <v>44228</v>
      </c>
      <c r="E21" t="s">
        <v>731</v>
      </c>
      <c r="F21" s="657">
        <v>260</v>
      </c>
      <c r="G21" s="657">
        <v>4102</v>
      </c>
      <c r="H21" s="658" t="s">
        <v>688</v>
      </c>
      <c r="I21" s="659">
        <v>0</v>
      </c>
      <c r="J21" s="657">
        <v>2004</v>
      </c>
      <c r="K21" s="646" t="s">
        <v>727</v>
      </c>
      <c r="L21" s="646" t="s">
        <v>728</v>
      </c>
      <c r="M21" s="646" t="str">
        <f t="shared" si="1"/>
        <v>Posted</v>
      </c>
      <c r="N21" s="646" t="s">
        <v>729</v>
      </c>
      <c r="O21" s="646">
        <v>34960</v>
      </c>
      <c r="P21" t="s">
        <v>730</v>
      </c>
      <c r="Q21" s="701" t="str">
        <f t="shared" si="5"/>
        <v>HTG</v>
      </c>
      <c r="R21" s="660">
        <v>139.74</v>
      </c>
      <c r="S21" s="660">
        <v>0</v>
      </c>
      <c r="T21" s="647">
        <v>0</v>
      </c>
      <c r="U21" s="661">
        <v>139.74</v>
      </c>
      <c r="V21" s="661">
        <v>0</v>
      </c>
      <c r="W21" s="662">
        <f t="shared" si="2"/>
        <v>139.74</v>
      </c>
      <c r="X21" s="647">
        <f t="shared" ca="1" si="3"/>
        <v>74.055199999999999</v>
      </c>
      <c r="Y21" s="662">
        <f t="shared" ca="1" si="4"/>
        <v>1.8869708001598808</v>
      </c>
      <c r="Z21" s="701">
        <v>253347</v>
      </c>
      <c r="AA21" s="716" t="s">
        <v>1151</v>
      </c>
    </row>
    <row r="22" spans="1:29" x14ac:dyDescent="0.45">
      <c r="A22" s="655">
        <v>44255</v>
      </c>
      <c r="B22" s="646">
        <v>2021</v>
      </c>
      <c r="C22" s="701">
        <v>2</v>
      </c>
      <c r="D22" s="656">
        <f t="shared" si="0"/>
        <v>44228</v>
      </c>
      <c r="E22" t="s">
        <v>732</v>
      </c>
      <c r="F22" s="657">
        <v>260</v>
      </c>
      <c r="G22" s="657">
        <v>4102</v>
      </c>
      <c r="H22" s="658" t="s">
        <v>688</v>
      </c>
      <c r="I22" s="659">
        <v>0</v>
      </c>
      <c r="J22" s="657">
        <v>2005</v>
      </c>
      <c r="K22" s="646" t="s">
        <v>727</v>
      </c>
      <c r="L22" s="646" t="s">
        <v>728</v>
      </c>
      <c r="M22" s="646" t="str">
        <f t="shared" si="1"/>
        <v>Posted</v>
      </c>
      <c r="N22" s="646" t="s">
        <v>729</v>
      </c>
      <c r="O22" s="646">
        <v>34960</v>
      </c>
      <c r="P22" t="s">
        <v>730</v>
      </c>
      <c r="Q22" s="701" t="str">
        <f t="shared" si="5"/>
        <v>HTG</v>
      </c>
      <c r="R22" s="660">
        <v>145.51</v>
      </c>
      <c r="S22" s="660">
        <v>0</v>
      </c>
      <c r="T22" s="647">
        <v>0</v>
      </c>
      <c r="U22" s="661">
        <v>145.51</v>
      </c>
      <c r="V22" s="661">
        <v>0</v>
      </c>
      <c r="W22" s="662">
        <f t="shared" si="2"/>
        <v>145.51</v>
      </c>
      <c r="X22" s="647">
        <f t="shared" ca="1" si="3"/>
        <v>74.055199999999999</v>
      </c>
      <c r="Y22" s="662">
        <f t="shared" ca="1" si="4"/>
        <v>1.9648856528643497</v>
      </c>
      <c r="Z22" s="701">
        <v>253348</v>
      </c>
      <c r="AA22" s="716" t="s">
        <v>1151</v>
      </c>
    </row>
    <row r="23" spans="1:29" x14ac:dyDescent="0.45">
      <c r="A23" s="655">
        <v>44255</v>
      </c>
      <c r="B23" s="646">
        <v>2021</v>
      </c>
      <c r="C23" s="701">
        <v>2</v>
      </c>
      <c r="D23" s="656">
        <f t="shared" si="0"/>
        <v>44228</v>
      </c>
      <c r="E23" t="s">
        <v>733</v>
      </c>
      <c r="F23" s="657">
        <v>260</v>
      </c>
      <c r="G23" s="657">
        <v>4102</v>
      </c>
      <c r="H23" s="658" t="s">
        <v>688</v>
      </c>
      <c r="I23" s="659">
        <v>0</v>
      </c>
      <c r="J23" s="657">
        <v>2009</v>
      </c>
      <c r="K23" s="646" t="s">
        <v>727</v>
      </c>
      <c r="L23" s="646" t="s">
        <v>728</v>
      </c>
      <c r="M23" s="646" t="str">
        <f t="shared" si="1"/>
        <v>Posted</v>
      </c>
      <c r="N23" s="646" t="s">
        <v>729</v>
      </c>
      <c r="O23" s="646">
        <v>34960</v>
      </c>
      <c r="P23" t="s">
        <v>730</v>
      </c>
      <c r="Q23" s="701" t="str">
        <f t="shared" si="5"/>
        <v>HTG</v>
      </c>
      <c r="R23" s="660">
        <v>139.74</v>
      </c>
      <c r="S23" s="660">
        <v>0</v>
      </c>
      <c r="T23" s="647">
        <v>0</v>
      </c>
      <c r="U23" s="661">
        <v>139.74</v>
      </c>
      <c r="V23" s="661">
        <v>0</v>
      </c>
      <c r="W23" s="662">
        <f t="shared" si="2"/>
        <v>139.74</v>
      </c>
      <c r="X23" s="647">
        <f t="shared" ca="1" si="3"/>
        <v>74.055199999999999</v>
      </c>
      <c r="Y23" s="662">
        <f t="shared" ca="1" si="4"/>
        <v>1.8869708001598808</v>
      </c>
      <c r="Z23" s="701">
        <v>253349</v>
      </c>
      <c r="AA23" s="716" t="s">
        <v>1151</v>
      </c>
      <c r="AC23" t="s">
        <v>1186</v>
      </c>
    </row>
    <row r="24" spans="1:29" x14ac:dyDescent="0.45">
      <c r="A24" s="655">
        <v>44255</v>
      </c>
      <c r="B24" s="646">
        <v>2021</v>
      </c>
      <c r="C24" s="701">
        <v>2</v>
      </c>
      <c r="D24" s="656">
        <f t="shared" si="0"/>
        <v>44228</v>
      </c>
      <c r="E24" t="s">
        <v>734</v>
      </c>
      <c r="F24" s="657">
        <v>260</v>
      </c>
      <c r="G24" s="657">
        <v>4102</v>
      </c>
      <c r="H24" s="658" t="s">
        <v>688</v>
      </c>
      <c r="I24" s="659">
        <v>0</v>
      </c>
      <c r="J24" s="657">
        <v>2010</v>
      </c>
      <c r="K24" s="646" t="s">
        <v>727</v>
      </c>
      <c r="L24" s="646" t="s">
        <v>728</v>
      </c>
      <c r="M24" s="646" t="str">
        <f t="shared" si="1"/>
        <v>Posted</v>
      </c>
      <c r="N24" s="646" t="s">
        <v>729</v>
      </c>
      <c r="O24" s="646">
        <v>34960</v>
      </c>
      <c r="P24" t="s">
        <v>730</v>
      </c>
      <c r="Q24" s="701" t="str">
        <f t="shared" si="5"/>
        <v>HTG</v>
      </c>
      <c r="R24" s="660">
        <v>177.34</v>
      </c>
      <c r="S24" s="660">
        <v>0</v>
      </c>
      <c r="T24" s="647">
        <v>0</v>
      </c>
      <c r="U24" s="661">
        <v>177.34</v>
      </c>
      <c r="V24" s="661">
        <v>0</v>
      </c>
      <c r="W24" s="662">
        <f t="shared" si="2"/>
        <v>177.34</v>
      </c>
      <c r="X24" s="647">
        <f t="shared" ca="1" si="3"/>
        <v>74.055199999999999</v>
      </c>
      <c r="Y24" s="662">
        <f t="shared" ca="1" si="4"/>
        <v>2.3947001696032149</v>
      </c>
      <c r="Z24" s="701">
        <v>253350</v>
      </c>
      <c r="AA24" s="716" t="s">
        <v>1151</v>
      </c>
    </row>
    <row r="25" spans="1:29" x14ac:dyDescent="0.45">
      <c r="A25" s="655">
        <v>44255</v>
      </c>
      <c r="B25" s="646">
        <v>2021</v>
      </c>
      <c r="C25" s="701">
        <v>2</v>
      </c>
      <c r="D25" s="656">
        <f t="shared" si="0"/>
        <v>44228</v>
      </c>
      <c r="E25" t="s">
        <v>735</v>
      </c>
      <c r="F25" s="657">
        <v>260</v>
      </c>
      <c r="G25" s="657">
        <v>4102</v>
      </c>
      <c r="H25" s="658" t="s">
        <v>688</v>
      </c>
      <c r="I25" s="659">
        <v>0</v>
      </c>
      <c r="J25" s="657">
        <v>2011</v>
      </c>
      <c r="K25" s="646" t="s">
        <v>727</v>
      </c>
      <c r="L25" s="646" t="s">
        <v>728</v>
      </c>
      <c r="M25" s="646" t="str">
        <f t="shared" si="1"/>
        <v>Posted</v>
      </c>
      <c r="N25" s="646" t="s">
        <v>729</v>
      </c>
      <c r="O25" s="646">
        <v>34960</v>
      </c>
      <c r="P25" t="s">
        <v>730</v>
      </c>
      <c r="Q25" s="701" t="str">
        <f t="shared" si="5"/>
        <v>HTG</v>
      </c>
      <c r="R25" s="660">
        <v>151.51</v>
      </c>
      <c r="S25" s="660">
        <v>0</v>
      </c>
      <c r="T25" s="647">
        <v>0</v>
      </c>
      <c r="U25" s="661">
        <v>151.51</v>
      </c>
      <c r="V25" s="661">
        <v>0</v>
      </c>
      <c r="W25" s="662">
        <f t="shared" si="2"/>
        <v>151.51</v>
      </c>
      <c r="X25" s="647">
        <f t="shared" ca="1" si="3"/>
        <v>74.055199999999999</v>
      </c>
      <c r="Y25" s="662">
        <f t="shared" ca="1" si="4"/>
        <v>2.0459062969244561</v>
      </c>
      <c r="Z25" s="701">
        <v>253351</v>
      </c>
      <c r="AA25" s="716" t="s">
        <v>1151</v>
      </c>
    </row>
    <row r="26" spans="1:29" x14ac:dyDescent="0.45">
      <c r="A26" s="655">
        <v>44255</v>
      </c>
      <c r="B26" s="646">
        <v>2021</v>
      </c>
      <c r="C26" s="701">
        <v>2</v>
      </c>
      <c r="D26" s="656">
        <f t="shared" si="0"/>
        <v>44228</v>
      </c>
      <c r="E26" t="s">
        <v>736</v>
      </c>
      <c r="F26" s="657">
        <v>260</v>
      </c>
      <c r="G26" s="657">
        <v>4102</v>
      </c>
      <c r="H26" s="658" t="s">
        <v>688</v>
      </c>
      <c r="I26" s="659">
        <v>0</v>
      </c>
      <c r="J26" s="657">
        <v>2018</v>
      </c>
      <c r="K26" s="646" t="s">
        <v>727</v>
      </c>
      <c r="L26" s="646" t="s">
        <v>728</v>
      </c>
      <c r="M26" s="646" t="str">
        <f t="shared" si="1"/>
        <v>Posted</v>
      </c>
      <c r="N26" s="646" t="s">
        <v>729</v>
      </c>
      <c r="O26" s="646">
        <v>34960</v>
      </c>
      <c r="P26" t="s">
        <v>730</v>
      </c>
      <c r="Q26" s="701" t="str">
        <f t="shared" si="5"/>
        <v>HTG</v>
      </c>
      <c r="R26" s="660">
        <v>177.34</v>
      </c>
      <c r="S26" s="660">
        <v>0</v>
      </c>
      <c r="T26" s="647">
        <v>0</v>
      </c>
      <c r="U26" s="661">
        <v>177.34</v>
      </c>
      <c r="V26" s="661">
        <v>0</v>
      </c>
      <c r="W26" s="662">
        <f t="shared" si="2"/>
        <v>177.34</v>
      </c>
      <c r="X26" s="647">
        <f t="shared" ca="1" si="3"/>
        <v>74.055199999999999</v>
      </c>
      <c r="Y26" s="662">
        <f t="shared" ca="1" si="4"/>
        <v>2.3947001696032149</v>
      </c>
      <c r="Z26" s="701">
        <v>253352</v>
      </c>
      <c r="AA26" s="716" t="s">
        <v>1151</v>
      </c>
    </row>
    <row r="27" spans="1:29" x14ac:dyDescent="0.45">
      <c r="A27" s="655">
        <v>44255</v>
      </c>
      <c r="B27" s="646">
        <v>2021</v>
      </c>
      <c r="C27" s="701">
        <v>2</v>
      </c>
      <c r="D27" s="656">
        <f t="shared" si="0"/>
        <v>44228</v>
      </c>
      <c r="E27" t="s">
        <v>737</v>
      </c>
      <c r="F27" s="657">
        <v>260</v>
      </c>
      <c r="G27" s="657">
        <v>4102</v>
      </c>
      <c r="H27" s="658" t="s">
        <v>688</v>
      </c>
      <c r="I27" s="659">
        <v>0</v>
      </c>
      <c r="J27" s="657">
        <v>2053</v>
      </c>
      <c r="K27" s="646" t="s">
        <v>738</v>
      </c>
      <c r="L27" s="646" t="s">
        <v>728</v>
      </c>
      <c r="M27" s="646" t="str">
        <f t="shared" si="1"/>
        <v>Posted</v>
      </c>
      <c r="N27" s="646" t="s">
        <v>729</v>
      </c>
      <c r="O27" s="646">
        <v>34960</v>
      </c>
      <c r="P27" t="s">
        <v>730</v>
      </c>
      <c r="Q27" s="701" t="str">
        <f t="shared" si="5"/>
        <v>HTG</v>
      </c>
      <c r="R27" s="660">
        <v>977.87</v>
      </c>
      <c r="S27" s="660">
        <v>0</v>
      </c>
      <c r="T27" s="647">
        <v>0</v>
      </c>
      <c r="U27" s="661">
        <v>977.87</v>
      </c>
      <c r="V27" s="661">
        <v>0</v>
      </c>
      <c r="W27" s="662">
        <f t="shared" si="2"/>
        <v>977.87</v>
      </c>
      <c r="X27" s="647">
        <f t="shared" ca="1" si="3"/>
        <v>74.055199999999999</v>
      </c>
      <c r="Y27" s="662">
        <f t="shared" ca="1" si="4"/>
        <v>13.204609534509393</v>
      </c>
      <c r="Z27" s="701">
        <v>253353</v>
      </c>
      <c r="AA27" s="716" t="s">
        <v>1152</v>
      </c>
    </row>
    <row r="28" spans="1:29" x14ac:dyDescent="0.45">
      <c r="A28" s="655">
        <v>44255</v>
      </c>
      <c r="B28" s="646">
        <v>2021</v>
      </c>
      <c r="C28" s="701">
        <v>2</v>
      </c>
      <c r="D28" s="656">
        <f t="shared" si="0"/>
        <v>44228</v>
      </c>
      <c r="E28" t="s">
        <v>739</v>
      </c>
      <c r="F28" s="657">
        <v>260</v>
      </c>
      <c r="G28" s="657">
        <v>4102</v>
      </c>
      <c r="H28" s="658" t="s">
        <v>688</v>
      </c>
      <c r="I28" s="659">
        <v>0</v>
      </c>
      <c r="J28" s="657">
        <v>2061</v>
      </c>
      <c r="K28" s="646" t="s">
        <v>740</v>
      </c>
      <c r="L28" s="646" t="s">
        <v>728</v>
      </c>
      <c r="M28" s="646" t="str">
        <f t="shared" si="1"/>
        <v>Posted</v>
      </c>
      <c r="N28" s="646" t="s">
        <v>729</v>
      </c>
      <c r="O28" s="646">
        <v>34960</v>
      </c>
      <c r="P28" t="s">
        <v>730</v>
      </c>
      <c r="Q28" s="701" t="str">
        <f t="shared" si="5"/>
        <v>HTG</v>
      </c>
      <c r="R28" s="660">
        <v>209.62</v>
      </c>
      <c r="S28" s="660">
        <v>0</v>
      </c>
      <c r="T28" s="647">
        <v>0</v>
      </c>
      <c r="U28" s="661">
        <v>209.62</v>
      </c>
      <c r="V28" s="661">
        <v>0</v>
      </c>
      <c r="W28" s="662">
        <f t="shared" si="2"/>
        <v>209.62</v>
      </c>
      <c r="X28" s="647">
        <f t="shared" ca="1" si="3"/>
        <v>74.055199999999999</v>
      </c>
      <c r="Y28" s="662">
        <f t="shared" ca="1" si="4"/>
        <v>2.830591234646588</v>
      </c>
      <c r="Z28" s="701">
        <v>253354</v>
      </c>
      <c r="AA28" s="716" t="s">
        <v>31</v>
      </c>
    </row>
    <row r="29" spans="1:29" x14ac:dyDescent="0.45">
      <c r="A29" s="655">
        <v>44255</v>
      </c>
      <c r="B29" s="646">
        <v>2021</v>
      </c>
      <c r="C29" s="701">
        <v>2</v>
      </c>
      <c r="D29" s="656">
        <f t="shared" si="0"/>
        <v>44228</v>
      </c>
      <c r="E29" t="s">
        <v>741</v>
      </c>
      <c r="F29" s="657">
        <v>260</v>
      </c>
      <c r="G29" s="657">
        <v>4102</v>
      </c>
      <c r="H29" s="658" t="s">
        <v>688</v>
      </c>
      <c r="I29" s="659">
        <v>0</v>
      </c>
      <c r="J29" s="657">
        <v>2062</v>
      </c>
      <c r="K29" s="646" t="s">
        <v>742</v>
      </c>
      <c r="L29" s="646" t="s">
        <v>728</v>
      </c>
      <c r="M29" s="646" t="str">
        <f t="shared" si="1"/>
        <v>Posted</v>
      </c>
      <c r="N29" s="646" t="s">
        <v>729</v>
      </c>
      <c r="O29" s="646">
        <v>34960</v>
      </c>
      <c r="P29" t="s">
        <v>730</v>
      </c>
      <c r="Q29" s="701" t="str">
        <f t="shared" si="5"/>
        <v>HTG</v>
      </c>
      <c r="R29" s="660">
        <v>590.04</v>
      </c>
      <c r="S29" s="660">
        <v>0</v>
      </c>
      <c r="T29" s="647">
        <v>0</v>
      </c>
      <c r="U29" s="661">
        <v>590.04</v>
      </c>
      <c r="V29" s="661">
        <v>0</v>
      </c>
      <c r="W29" s="662">
        <f t="shared" si="2"/>
        <v>590.04</v>
      </c>
      <c r="X29" s="647">
        <f t="shared" ca="1" si="3"/>
        <v>74.055199999999999</v>
      </c>
      <c r="Y29" s="662">
        <f t="shared" ca="1" si="4"/>
        <v>7.967570136870874</v>
      </c>
      <c r="Z29" s="701">
        <v>253355</v>
      </c>
      <c r="AA29" s="716" t="s">
        <v>1153</v>
      </c>
    </row>
    <row r="30" spans="1:29" x14ac:dyDescent="0.45">
      <c r="A30" s="655">
        <v>44255</v>
      </c>
      <c r="B30" s="646">
        <v>2021</v>
      </c>
      <c r="C30" s="701">
        <v>2</v>
      </c>
      <c r="D30" s="656">
        <f t="shared" si="0"/>
        <v>44228</v>
      </c>
      <c r="E30" t="s">
        <v>743</v>
      </c>
      <c r="F30" s="657">
        <v>260</v>
      </c>
      <c r="G30" s="657">
        <v>4102</v>
      </c>
      <c r="H30" s="658" t="s">
        <v>688</v>
      </c>
      <c r="I30" s="659">
        <v>0</v>
      </c>
      <c r="J30" s="657">
        <v>2066</v>
      </c>
      <c r="K30" s="646" t="s">
        <v>744</v>
      </c>
      <c r="L30" s="646" t="s">
        <v>728</v>
      </c>
      <c r="M30" s="646" t="str">
        <f t="shared" si="1"/>
        <v>Posted</v>
      </c>
      <c r="N30" s="646" t="s">
        <v>729</v>
      </c>
      <c r="O30" s="646">
        <v>34960</v>
      </c>
      <c r="P30" t="s">
        <v>730</v>
      </c>
      <c r="Q30" s="701" t="str">
        <f t="shared" si="5"/>
        <v>HTG</v>
      </c>
      <c r="R30" s="660">
        <v>249.4</v>
      </c>
      <c r="S30" s="660">
        <v>0</v>
      </c>
      <c r="T30" s="647">
        <v>0</v>
      </c>
      <c r="U30" s="661">
        <v>249.4</v>
      </c>
      <c r="V30" s="661">
        <v>0</v>
      </c>
      <c r="W30" s="662">
        <f t="shared" si="2"/>
        <v>249.4</v>
      </c>
      <c r="X30" s="647">
        <f t="shared" ca="1" si="3"/>
        <v>74.055199999999999</v>
      </c>
      <c r="Y30" s="662">
        <f t="shared" ca="1" si="4"/>
        <v>3.3677581047650942</v>
      </c>
      <c r="Z30" s="701">
        <v>253356</v>
      </c>
      <c r="AA30" s="716" t="s">
        <v>1154</v>
      </c>
    </row>
    <row r="31" spans="1:29" x14ac:dyDescent="0.45">
      <c r="A31" s="655">
        <v>44255</v>
      </c>
      <c r="B31" s="646">
        <v>2021</v>
      </c>
      <c r="C31" s="701">
        <v>2</v>
      </c>
      <c r="D31" s="656">
        <f t="shared" si="0"/>
        <v>44228</v>
      </c>
      <c r="E31" t="s">
        <v>745</v>
      </c>
      <c r="F31" s="657">
        <v>260</v>
      </c>
      <c r="G31" s="657">
        <v>4102</v>
      </c>
      <c r="H31" s="658" t="s">
        <v>688</v>
      </c>
      <c r="I31" s="659">
        <v>0</v>
      </c>
      <c r="J31" s="657">
        <v>2086</v>
      </c>
      <c r="K31" s="646" t="s">
        <v>746</v>
      </c>
      <c r="L31" s="646" t="s">
        <v>728</v>
      </c>
      <c r="M31" s="646" t="str">
        <f t="shared" si="1"/>
        <v>Posted</v>
      </c>
      <c r="N31" s="646" t="s">
        <v>729</v>
      </c>
      <c r="O31" s="646">
        <v>34960</v>
      </c>
      <c r="P31" t="s">
        <v>730</v>
      </c>
      <c r="Q31" s="701" t="str">
        <f t="shared" si="5"/>
        <v>HTG</v>
      </c>
      <c r="R31" s="660">
        <v>374.1</v>
      </c>
      <c r="S31" s="660">
        <v>0</v>
      </c>
      <c r="T31" s="647">
        <v>0</v>
      </c>
      <c r="U31" s="661">
        <v>374.1</v>
      </c>
      <c r="V31" s="661">
        <v>0</v>
      </c>
      <c r="W31" s="662">
        <f t="shared" si="2"/>
        <v>374.1</v>
      </c>
      <c r="X31" s="647">
        <f t="shared" ca="1" si="3"/>
        <v>74.055199999999999</v>
      </c>
      <c r="Y31" s="662">
        <f t="shared" ca="1" si="4"/>
        <v>5.0516371571476419</v>
      </c>
      <c r="Z31" s="701">
        <v>253357</v>
      </c>
      <c r="AA31" s="716" t="s">
        <v>1155</v>
      </c>
    </row>
    <row r="32" spans="1:29" x14ac:dyDescent="0.45">
      <c r="A32" s="655">
        <v>44255</v>
      </c>
      <c r="B32" s="646">
        <v>2021</v>
      </c>
      <c r="C32" s="701">
        <v>2</v>
      </c>
      <c r="D32" s="656">
        <f t="shared" si="0"/>
        <v>44228</v>
      </c>
      <c r="E32" t="s">
        <v>747</v>
      </c>
      <c r="F32" s="657">
        <v>260</v>
      </c>
      <c r="G32" s="657">
        <v>4102</v>
      </c>
      <c r="H32" s="658" t="s">
        <v>688</v>
      </c>
      <c r="I32" s="659">
        <v>0</v>
      </c>
      <c r="J32" s="657">
        <v>2087</v>
      </c>
      <c r="K32" s="646" t="s">
        <v>748</v>
      </c>
      <c r="L32" s="646" t="s">
        <v>728</v>
      </c>
      <c r="M32" s="646" t="str">
        <f t="shared" si="1"/>
        <v>Posted</v>
      </c>
      <c r="N32" s="646" t="s">
        <v>729</v>
      </c>
      <c r="O32" s="646">
        <v>34960</v>
      </c>
      <c r="P32" t="s">
        <v>730</v>
      </c>
      <c r="Q32" s="701" t="str">
        <f t="shared" si="5"/>
        <v>HTG</v>
      </c>
      <c r="R32" s="660">
        <v>516.79999999999995</v>
      </c>
      <c r="S32" s="660">
        <v>0</v>
      </c>
      <c r="T32" s="647">
        <v>0</v>
      </c>
      <c r="U32" s="661">
        <v>516.79999999999995</v>
      </c>
      <c r="V32" s="661">
        <v>0</v>
      </c>
      <c r="W32" s="662">
        <f t="shared" si="2"/>
        <v>516.79999999999995</v>
      </c>
      <c r="X32" s="647">
        <f t="shared" ca="1" si="3"/>
        <v>74.055199999999999</v>
      </c>
      <c r="Y32" s="662">
        <f t="shared" ca="1" si="4"/>
        <v>6.9785781417105071</v>
      </c>
      <c r="Z32" s="701">
        <v>253358</v>
      </c>
      <c r="AA32" s="716" t="s">
        <v>1156</v>
      </c>
    </row>
    <row r="33" spans="1:27" x14ac:dyDescent="0.45">
      <c r="A33" s="655">
        <v>44255</v>
      </c>
      <c r="B33" s="646">
        <v>2021</v>
      </c>
      <c r="C33" s="701">
        <v>2</v>
      </c>
      <c r="D33" s="656">
        <f t="shared" si="0"/>
        <v>44228</v>
      </c>
      <c r="E33" t="s">
        <v>749</v>
      </c>
      <c r="F33" s="657">
        <v>260</v>
      </c>
      <c r="G33" s="657">
        <v>4102</v>
      </c>
      <c r="H33" s="658" t="s">
        <v>688</v>
      </c>
      <c r="I33" s="659">
        <v>0</v>
      </c>
      <c r="J33" s="657">
        <v>2088</v>
      </c>
      <c r="K33" s="646" t="s">
        <v>750</v>
      </c>
      <c r="L33" s="646" t="s">
        <v>728</v>
      </c>
      <c r="M33" s="646" t="str">
        <f t="shared" si="1"/>
        <v>Posted</v>
      </c>
      <c r="N33" s="646" t="s">
        <v>729</v>
      </c>
      <c r="O33" s="646">
        <v>34960</v>
      </c>
      <c r="P33" t="s">
        <v>730</v>
      </c>
      <c r="Q33" s="701" t="str">
        <f t="shared" si="5"/>
        <v>HTG</v>
      </c>
      <c r="R33" s="660">
        <v>516.79999999999995</v>
      </c>
      <c r="S33" s="660">
        <v>0</v>
      </c>
      <c r="T33" s="647">
        <v>0</v>
      </c>
      <c r="U33" s="661">
        <v>516.79999999999995</v>
      </c>
      <c r="V33" s="661">
        <v>0</v>
      </c>
      <c r="W33" s="662">
        <f t="shared" si="2"/>
        <v>516.79999999999995</v>
      </c>
      <c r="X33" s="647">
        <f t="shared" ca="1" si="3"/>
        <v>74.055199999999999</v>
      </c>
      <c r="Y33" s="662">
        <f t="shared" ca="1" si="4"/>
        <v>6.9785781417105071</v>
      </c>
      <c r="Z33" s="701">
        <v>253359</v>
      </c>
      <c r="AA33" s="716" t="s">
        <v>1157</v>
      </c>
    </row>
    <row r="34" spans="1:27" x14ac:dyDescent="0.45">
      <c r="A34" s="655">
        <v>44255</v>
      </c>
      <c r="B34" s="646">
        <v>2021</v>
      </c>
      <c r="C34" s="701">
        <v>2</v>
      </c>
      <c r="D34" s="656">
        <f t="shared" si="0"/>
        <v>44228</v>
      </c>
      <c r="E34" t="s">
        <v>751</v>
      </c>
      <c r="F34" s="657">
        <v>260</v>
      </c>
      <c r="G34" s="657">
        <v>4102</v>
      </c>
      <c r="H34" s="658" t="s">
        <v>688</v>
      </c>
      <c r="I34" s="659">
        <v>0</v>
      </c>
      <c r="J34" s="657">
        <v>2089</v>
      </c>
      <c r="K34" s="646" t="s">
        <v>752</v>
      </c>
      <c r="L34" s="646" t="s">
        <v>728</v>
      </c>
      <c r="M34" s="646" t="str">
        <f t="shared" si="1"/>
        <v>Posted</v>
      </c>
      <c r="N34" s="646" t="s">
        <v>729</v>
      </c>
      <c r="O34" s="646">
        <v>34960</v>
      </c>
      <c r="P34" t="s">
        <v>730</v>
      </c>
      <c r="Q34" s="701" t="str">
        <f t="shared" si="5"/>
        <v>HTG</v>
      </c>
      <c r="R34" s="660">
        <v>344.53</v>
      </c>
      <c r="S34" s="660">
        <v>0</v>
      </c>
      <c r="T34" s="647">
        <v>0</v>
      </c>
      <c r="U34" s="661">
        <v>344.53</v>
      </c>
      <c r="V34" s="661">
        <v>0</v>
      </c>
      <c r="W34" s="662">
        <f t="shared" si="2"/>
        <v>344.53</v>
      </c>
      <c r="X34" s="647">
        <f t="shared" ca="1" si="3"/>
        <v>74.055199999999999</v>
      </c>
      <c r="Y34" s="662">
        <f t="shared" ca="1" si="4"/>
        <v>4.6523404163380828</v>
      </c>
      <c r="Z34" s="701">
        <v>253360</v>
      </c>
      <c r="AA34" s="716" t="s">
        <v>1158</v>
      </c>
    </row>
    <row r="35" spans="1:27" x14ac:dyDescent="0.45">
      <c r="A35" s="655">
        <v>44255</v>
      </c>
      <c r="B35" s="646">
        <v>2021</v>
      </c>
      <c r="C35" s="701">
        <v>2</v>
      </c>
      <c r="D35" s="656">
        <f t="shared" si="0"/>
        <v>44228</v>
      </c>
      <c r="E35" t="s">
        <v>753</v>
      </c>
      <c r="F35" s="657">
        <v>260</v>
      </c>
      <c r="G35" s="657">
        <v>4102</v>
      </c>
      <c r="H35" s="658" t="s">
        <v>688</v>
      </c>
      <c r="I35" s="659">
        <v>0</v>
      </c>
      <c r="J35" s="657">
        <v>2090</v>
      </c>
      <c r="K35" s="646" t="s">
        <v>754</v>
      </c>
      <c r="L35" s="646" t="s">
        <v>728</v>
      </c>
      <c r="M35" s="646" t="str">
        <f t="shared" si="1"/>
        <v>Posted</v>
      </c>
      <c r="N35" s="646" t="s">
        <v>729</v>
      </c>
      <c r="O35" s="646">
        <v>34960</v>
      </c>
      <c r="P35" t="s">
        <v>730</v>
      </c>
      <c r="Q35" s="701" t="str">
        <f t="shared" si="5"/>
        <v>HTG</v>
      </c>
      <c r="R35" s="660">
        <v>344.53</v>
      </c>
      <c r="S35" s="660">
        <v>0</v>
      </c>
      <c r="T35" s="647">
        <v>0</v>
      </c>
      <c r="U35" s="661">
        <v>344.53</v>
      </c>
      <c r="V35" s="661">
        <v>0</v>
      </c>
      <c r="W35" s="662">
        <f t="shared" si="2"/>
        <v>344.53</v>
      </c>
      <c r="X35" s="647">
        <f t="shared" ca="1" si="3"/>
        <v>74.055199999999999</v>
      </c>
      <c r="Y35" s="662">
        <f t="shared" ca="1" si="4"/>
        <v>4.6523404163380828</v>
      </c>
      <c r="Z35" s="701">
        <v>253361</v>
      </c>
      <c r="AA35" s="716" t="s">
        <v>1159</v>
      </c>
    </row>
    <row r="36" spans="1:27" x14ac:dyDescent="0.45">
      <c r="A36" s="655">
        <v>44255</v>
      </c>
      <c r="B36" s="646">
        <v>2021</v>
      </c>
      <c r="C36" s="701">
        <v>2</v>
      </c>
      <c r="D36" s="656">
        <f t="shared" si="0"/>
        <v>44228</v>
      </c>
      <c r="E36" t="s">
        <v>755</v>
      </c>
      <c r="F36" s="657">
        <v>260</v>
      </c>
      <c r="G36" s="657">
        <v>4102</v>
      </c>
      <c r="H36" s="658" t="s">
        <v>688</v>
      </c>
      <c r="I36" s="659">
        <v>0</v>
      </c>
      <c r="J36" s="657">
        <v>2155</v>
      </c>
      <c r="K36" s="646" t="s">
        <v>756</v>
      </c>
      <c r="L36" s="646" t="s">
        <v>728</v>
      </c>
      <c r="M36" s="646" t="str">
        <f t="shared" si="1"/>
        <v>Posted</v>
      </c>
      <c r="N36" s="646" t="s">
        <v>729</v>
      </c>
      <c r="O36" s="646">
        <v>34960</v>
      </c>
      <c r="P36" t="s">
        <v>730</v>
      </c>
      <c r="Q36" s="701" t="str">
        <f t="shared" si="5"/>
        <v>HTG</v>
      </c>
      <c r="R36" s="660">
        <v>344.53</v>
      </c>
      <c r="S36" s="660">
        <v>0</v>
      </c>
      <c r="T36" s="647">
        <v>0</v>
      </c>
      <c r="U36" s="661">
        <v>344.53</v>
      </c>
      <c r="V36" s="661">
        <v>0</v>
      </c>
      <c r="W36" s="662">
        <f t="shared" si="2"/>
        <v>344.53</v>
      </c>
      <c r="X36" s="647">
        <f t="shared" ca="1" si="3"/>
        <v>74.055199999999999</v>
      </c>
      <c r="Y36" s="662">
        <f t="shared" ca="1" si="4"/>
        <v>4.6523404163380828</v>
      </c>
      <c r="Z36" s="701">
        <v>253362</v>
      </c>
      <c r="AA36" s="716" t="s">
        <v>1172</v>
      </c>
    </row>
    <row r="37" spans="1:27" x14ac:dyDescent="0.45">
      <c r="A37" s="655">
        <v>44255</v>
      </c>
      <c r="B37" s="646">
        <v>2021</v>
      </c>
      <c r="C37" s="701">
        <v>2</v>
      </c>
      <c r="D37" s="656">
        <f t="shared" si="0"/>
        <v>44228</v>
      </c>
      <c r="E37" t="s">
        <v>757</v>
      </c>
      <c r="F37" s="657">
        <v>260</v>
      </c>
      <c r="G37" s="657">
        <v>4102</v>
      </c>
      <c r="H37" s="658" t="s">
        <v>688</v>
      </c>
      <c r="I37" s="659">
        <v>0</v>
      </c>
      <c r="J37" s="657">
        <v>2214</v>
      </c>
      <c r="K37" s="646" t="s">
        <v>758</v>
      </c>
      <c r="L37" s="646" t="s">
        <v>728</v>
      </c>
      <c r="M37" s="646" t="str">
        <f t="shared" si="1"/>
        <v>Posted</v>
      </c>
      <c r="N37" s="646" t="s">
        <v>729</v>
      </c>
      <c r="O37" s="646">
        <v>34960</v>
      </c>
      <c r="P37" t="s">
        <v>730</v>
      </c>
      <c r="Q37" s="701" t="str">
        <f t="shared" si="5"/>
        <v>HTG</v>
      </c>
      <c r="R37" s="660">
        <v>520.41</v>
      </c>
      <c r="S37" s="660">
        <v>0</v>
      </c>
      <c r="T37" s="647">
        <v>0</v>
      </c>
      <c r="U37" s="661">
        <v>520.41</v>
      </c>
      <c r="V37" s="661">
        <v>0</v>
      </c>
      <c r="W37" s="662">
        <f t="shared" si="2"/>
        <v>520.41</v>
      </c>
      <c r="X37" s="647">
        <f t="shared" ca="1" si="3"/>
        <v>74.055199999999999</v>
      </c>
      <c r="Y37" s="662">
        <f t="shared" ca="1" si="4"/>
        <v>7.0273255625533384</v>
      </c>
      <c r="Z37" s="701">
        <v>253363</v>
      </c>
      <c r="AA37" s="716" t="s">
        <v>1160</v>
      </c>
    </row>
    <row r="38" spans="1:27" x14ac:dyDescent="0.45">
      <c r="A38" s="655">
        <v>44255</v>
      </c>
      <c r="B38" s="646">
        <v>2021</v>
      </c>
      <c r="C38" s="701">
        <v>2</v>
      </c>
      <c r="D38" s="656">
        <f t="shared" si="0"/>
        <v>44228</v>
      </c>
      <c r="E38" t="s">
        <v>759</v>
      </c>
      <c r="F38" s="657">
        <v>260</v>
      </c>
      <c r="G38" s="657">
        <v>4102</v>
      </c>
      <c r="H38" s="658" t="s">
        <v>688</v>
      </c>
      <c r="I38" s="659">
        <v>0</v>
      </c>
      <c r="J38" s="657">
        <v>2238</v>
      </c>
      <c r="K38" s="646" t="s">
        <v>760</v>
      </c>
      <c r="L38" s="646" t="s">
        <v>728</v>
      </c>
      <c r="M38" s="646" t="str">
        <f t="shared" si="1"/>
        <v>Posted</v>
      </c>
      <c r="N38" s="646" t="s">
        <v>729</v>
      </c>
      <c r="O38" s="646">
        <v>34960</v>
      </c>
      <c r="P38" t="s">
        <v>730</v>
      </c>
      <c r="Q38" s="701" t="str">
        <f t="shared" si="5"/>
        <v>HTG</v>
      </c>
      <c r="R38" s="660">
        <v>344.53</v>
      </c>
      <c r="S38" s="660">
        <v>0</v>
      </c>
      <c r="T38" s="647">
        <v>0</v>
      </c>
      <c r="U38" s="661">
        <v>344.53</v>
      </c>
      <c r="V38" s="661">
        <v>0</v>
      </c>
      <c r="W38" s="662">
        <f t="shared" si="2"/>
        <v>344.53</v>
      </c>
      <c r="X38" s="647">
        <f t="shared" ca="1" si="3"/>
        <v>74.055199999999999</v>
      </c>
      <c r="Y38" s="662">
        <f t="shared" ca="1" si="4"/>
        <v>4.6523404163380828</v>
      </c>
      <c r="Z38" s="701">
        <v>253364</v>
      </c>
      <c r="AA38" s="716" t="s">
        <v>1161</v>
      </c>
    </row>
    <row r="39" spans="1:27" x14ac:dyDescent="0.45">
      <c r="A39" s="655">
        <v>44255</v>
      </c>
      <c r="B39" s="646">
        <v>2021</v>
      </c>
      <c r="C39" s="701">
        <v>2</v>
      </c>
      <c r="D39" s="656">
        <f t="shared" si="0"/>
        <v>44228</v>
      </c>
      <c r="E39" t="s">
        <v>761</v>
      </c>
      <c r="F39" s="657">
        <v>260</v>
      </c>
      <c r="G39" s="657">
        <v>4102</v>
      </c>
      <c r="H39" s="658" t="s">
        <v>688</v>
      </c>
      <c r="I39" s="659">
        <v>0</v>
      </c>
      <c r="J39" s="657">
        <v>2241</v>
      </c>
      <c r="K39" s="646" t="s">
        <v>762</v>
      </c>
      <c r="L39" s="646" t="s">
        <v>728</v>
      </c>
      <c r="M39" s="646" t="str">
        <f t="shared" si="1"/>
        <v>Posted</v>
      </c>
      <c r="N39" s="646" t="s">
        <v>729</v>
      </c>
      <c r="O39" s="646">
        <v>34960</v>
      </c>
      <c r="P39" t="s">
        <v>730</v>
      </c>
      <c r="Q39" s="701" t="str">
        <f t="shared" si="5"/>
        <v>HTG</v>
      </c>
      <c r="R39" s="660">
        <v>344.53</v>
      </c>
      <c r="S39" s="660">
        <v>0</v>
      </c>
      <c r="T39" s="647">
        <v>0</v>
      </c>
      <c r="U39" s="661">
        <v>344.53</v>
      </c>
      <c r="V39" s="661">
        <v>0</v>
      </c>
      <c r="W39" s="662">
        <f t="shared" si="2"/>
        <v>344.53</v>
      </c>
      <c r="X39" s="647">
        <f t="shared" ca="1" si="3"/>
        <v>74.055199999999999</v>
      </c>
      <c r="Y39" s="662">
        <f t="shared" ca="1" si="4"/>
        <v>4.6523404163380828</v>
      </c>
      <c r="Z39" s="701">
        <v>253365</v>
      </c>
      <c r="AA39" s="716" t="s">
        <v>1162</v>
      </c>
    </row>
    <row r="40" spans="1:27" x14ac:dyDescent="0.45">
      <c r="A40" s="655">
        <v>44255</v>
      </c>
      <c r="B40" s="646">
        <v>2021</v>
      </c>
      <c r="C40" s="701">
        <v>2</v>
      </c>
      <c r="D40" s="656">
        <f t="shared" si="0"/>
        <v>44228</v>
      </c>
      <c r="E40" t="s">
        <v>763</v>
      </c>
      <c r="F40" s="657">
        <v>260</v>
      </c>
      <c r="G40" s="657">
        <v>4102</v>
      </c>
      <c r="H40" s="658" t="s">
        <v>688</v>
      </c>
      <c r="I40" s="659">
        <v>0</v>
      </c>
      <c r="J40" s="657">
        <v>4022</v>
      </c>
      <c r="K40" s="646" t="s">
        <v>764</v>
      </c>
      <c r="L40" s="646" t="s">
        <v>728</v>
      </c>
      <c r="M40" s="646" t="str">
        <f t="shared" si="1"/>
        <v>Posted</v>
      </c>
      <c r="N40" s="646" t="s">
        <v>729</v>
      </c>
      <c r="O40" s="646">
        <v>34960</v>
      </c>
      <c r="P40" t="s">
        <v>730</v>
      </c>
      <c r="Q40" s="701" t="str">
        <f t="shared" si="5"/>
        <v>HTG</v>
      </c>
      <c r="R40" s="660">
        <v>535.16</v>
      </c>
      <c r="S40" s="660">
        <v>0</v>
      </c>
      <c r="T40" s="647">
        <v>0</v>
      </c>
      <c r="U40" s="661">
        <v>535.16</v>
      </c>
      <c r="V40" s="661">
        <v>0</v>
      </c>
      <c r="W40" s="662">
        <f t="shared" si="2"/>
        <v>535.16</v>
      </c>
      <c r="X40" s="647">
        <f t="shared" ca="1" si="3"/>
        <v>74.055199999999999</v>
      </c>
      <c r="Y40" s="662">
        <f t="shared" ca="1" si="4"/>
        <v>7.2265013125344337</v>
      </c>
      <c r="Z40" s="701">
        <v>253366</v>
      </c>
      <c r="AA40" s="716" t="s">
        <v>1163</v>
      </c>
    </row>
    <row r="41" spans="1:27" x14ac:dyDescent="0.45">
      <c r="A41" s="655">
        <v>44255</v>
      </c>
      <c r="B41" s="646">
        <v>2021</v>
      </c>
      <c r="C41" s="701">
        <v>2</v>
      </c>
      <c r="D41" s="656">
        <f t="shared" si="0"/>
        <v>44228</v>
      </c>
      <c r="E41" t="s">
        <v>765</v>
      </c>
      <c r="F41" s="657">
        <v>201</v>
      </c>
      <c r="G41" s="657">
        <v>4102</v>
      </c>
      <c r="H41" s="658" t="s">
        <v>688</v>
      </c>
      <c r="I41" s="659">
        <v>0</v>
      </c>
      <c r="J41" s="657">
        <v>2003</v>
      </c>
      <c r="K41" s="646" t="s">
        <v>727</v>
      </c>
      <c r="L41" s="646" t="s">
        <v>766</v>
      </c>
      <c r="M41" s="646" t="str">
        <f t="shared" si="1"/>
        <v>Posted</v>
      </c>
      <c r="N41" s="646" t="s">
        <v>767</v>
      </c>
      <c r="O41" s="646">
        <v>34961</v>
      </c>
      <c r="P41" t="s">
        <v>768</v>
      </c>
      <c r="Q41" s="701" t="str">
        <f t="shared" si="5"/>
        <v>HTG</v>
      </c>
      <c r="R41" s="660">
        <v>4887.55</v>
      </c>
      <c r="S41" s="660">
        <v>0</v>
      </c>
      <c r="T41" s="647">
        <v>0</v>
      </c>
      <c r="U41" s="661">
        <v>4887.55</v>
      </c>
      <c r="V41" s="661">
        <v>0</v>
      </c>
      <c r="W41" s="662">
        <f t="shared" si="2"/>
        <v>4887.55</v>
      </c>
      <c r="X41" s="647">
        <f t="shared" ca="1" si="3"/>
        <v>74.055199999999999</v>
      </c>
      <c r="Y41" s="662">
        <f t="shared" ca="1" si="4"/>
        <v>65.998741479328942</v>
      </c>
      <c r="Z41" s="701">
        <v>254129</v>
      </c>
      <c r="AA41" s="716" t="s">
        <v>1151</v>
      </c>
    </row>
    <row r="42" spans="1:27" x14ac:dyDescent="0.45">
      <c r="A42" s="655">
        <v>44255</v>
      </c>
      <c r="B42" s="646">
        <v>2021</v>
      </c>
      <c r="C42" s="701">
        <v>2</v>
      </c>
      <c r="D42" s="656">
        <f t="shared" si="0"/>
        <v>44228</v>
      </c>
      <c r="E42" t="s">
        <v>769</v>
      </c>
      <c r="F42" s="657">
        <v>241</v>
      </c>
      <c r="G42" s="657">
        <v>4102</v>
      </c>
      <c r="H42" s="658" t="s">
        <v>688</v>
      </c>
      <c r="I42" s="659">
        <v>0</v>
      </c>
      <c r="J42" s="657">
        <v>2003</v>
      </c>
      <c r="K42" s="646" t="s">
        <v>727</v>
      </c>
      <c r="L42" s="646" t="s">
        <v>766</v>
      </c>
      <c r="M42" s="646" t="str">
        <f t="shared" si="1"/>
        <v>Posted</v>
      </c>
      <c r="N42" s="646" t="s">
        <v>767</v>
      </c>
      <c r="O42" s="646">
        <v>34961</v>
      </c>
      <c r="P42" t="s">
        <v>768</v>
      </c>
      <c r="Q42" s="701" t="str">
        <f t="shared" si="5"/>
        <v>HTG</v>
      </c>
      <c r="R42" s="660">
        <v>218.17</v>
      </c>
      <c r="S42" s="660">
        <v>0</v>
      </c>
      <c r="T42" s="647">
        <v>0</v>
      </c>
      <c r="U42" s="661">
        <v>218.17</v>
      </c>
      <c r="V42" s="661">
        <v>0</v>
      </c>
      <c r="W42" s="662">
        <f t="shared" si="2"/>
        <v>218.17</v>
      </c>
      <c r="X42" s="647">
        <f t="shared" ca="1" si="3"/>
        <v>74.055199999999999</v>
      </c>
      <c r="Y42" s="662">
        <f t="shared" ca="1" si="4"/>
        <v>2.9460456524322396</v>
      </c>
      <c r="Z42" s="701">
        <v>254130</v>
      </c>
      <c r="AA42" s="716" t="s">
        <v>1151</v>
      </c>
    </row>
    <row r="43" spans="1:27" x14ac:dyDescent="0.45">
      <c r="A43" s="655">
        <v>44255</v>
      </c>
      <c r="B43" s="646">
        <v>2021</v>
      </c>
      <c r="C43" s="701">
        <v>2</v>
      </c>
      <c r="D43" s="656">
        <f t="shared" si="0"/>
        <v>44228</v>
      </c>
      <c r="E43" t="s">
        <v>770</v>
      </c>
      <c r="F43" s="657">
        <v>242</v>
      </c>
      <c r="G43" s="657">
        <v>4102</v>
      </c>
      <c r="H43" s="658" t="s">
        <v>688</v>
      </c>
      <c r="I43" s="659">
        <v>0</v>
      </c>
      <c r="J43" s="657">
        <v>2003</v>
      </c>
      <c r="K43" s="646" t="s">
        <v>727</v>
      </c>
      <c r="L43" s="646" t="s">
        <v>766</v>
      </c>
      <c r="M43" s="646" t="str">
        <f t="shared" si="1"/>
        <v>Posted</v>
      </c>
      <c r="N43" s="646" t="s">
        <v>767</v>
      </c>
      <c r="O43" s="646">
        <v>34961</v>
      </c>
      <c r="P43" t="s">
        <v>768</v>
      </c>
      <c r="Q43" s="701" t="str">
        <f t="shared" si="5"/>
        <v>HTG</v>
      </c>
      <c r="R43" s="660">
        <v>362.7</v>
      </c>
      <c r="S43" s="660">
        <v>0</v>
      </c>
      <c r="T43" s="647">
        <v>0</v>
      </c>
      <c r="U43" s="661">
        <v>362.7</v>
      </c>
      <c r="V43" s="661">
        <v>0</v>
      </c>
      <c r="W43" s="662">
        <f t="shared" si="2"/>
        <v>362.7</v>
      </c>
      <c r="X43" s="647">
        <f t="shared" ca="1" si="3"/>
        <v>74.055199999999999</v>
      </c>
      <c r="Y43" s="662">
        <f t="shared" ca="1" si="4"/>
        <v>4.897697933433439</v>
      </c>
      <c r="Z43" s="701">
        <v>254131</v>
      </c>
      <c r="AA43" s="716" t="s">
        <v>1151</v>
      </c>
    </row>
    <row r="44" spans="1:27" s="706" customFormat="1" x14ac:dyDescent="0.45">
      <c r="A44" s="702">
        <v>44255</v>
      </c>
      <c r="B44" s="703">
        <v>2021</v>
      </c>
      <c r="C44" s="704">
        <v>2</v>
      </c>
      <c r="D44" s="705">
        <f t="shared" si="0"/>
        <v>44228</v>
      </c>
      <c r="E44" s="706" t="s">
        <v>771</v>
      </c>
      <c r="F44" s="707">
        <v>243</v>
      </c>
      <c r="G44" s="707">
        <v>4102</v>
      </c>
      <c r="H44" s="708" t="s">
        <v>688</v>
      </c>
      <c r="I44" s="709">
        <v>0</v>
      </c>
      <c r="J44" s="707">
        <v>2003</v>
      </c>
      <c r="K44" s="703" t="s">
        <v>727</v>
      </c>
      <c r="L44" s="703" t="s">
        <v>766</v>
      </c>
      <c r="M44" s="703" t="str">
        <f t="shared" si="1"/>
        <v>Posted</v>
      </c>
      <c r="N44" s="703" t="s">
        <v>767</v>
      </c>
      <c r="O44" s="703">
        <v>34961</v>
      </c>
      <c r="P44" s="706" t="s">
        <v>768</v>
      </c>
      <c r="Q44" s="704" t="str">
        <f t="shared" si="5"/>
        <v>HTG</v>
      </c>
      <c r="R44" s="710">
        <v>72.72</v>
      </c>
      <c r="S44" s="710">
        <v>0</v>
      </c>
      <c r="T44" s="711">
        <v>0</v>
      </c>
      <c r="U44" s="712">
        <v>72.72</v>
      </c>
      <c r="V44" s="712">
        <v>0</v>
      </c>
      <c r="W44" s="713">
        <f t="shared" si="2"/>
        <v>72.72</v>
      </c>
      <c r="X44" s="711">
        <f t="shared" ca="1" si="3"/>
        <v>74.055199999999999</v>
      </c>
      <c r="Y44" s="713">
        <f t="shared" ca="1" si="4"/>
        <v>0.98197020600849094</v>
      </c>
      <c r="Z44" s="704">
        <v>254132</v>
      </c>
      <c r="AA44" s="716" t="s">
        <v>1151</v>
      </c>
    </row>
    <row r="45" spans="1:27" x14ac:dyDescent="0.45">
      <c r="A45" s="655">
        <v>44255</v>
      </c>
      <c r="B45" s="646">
        <v>2021</v>
      </c>
      <c r="C45" s="701">
        <v>2</v>
      </c>
      <c r="D45" s="656">
        <f t="shared" si="0"/>
        <v>44228</v>
      </c>
      <c r="E45" t="s">
        <v>772</v>
      </c>
      <c r="F45" s="657">
        <v>244</v>
      </c>
      <c r="G45" s="657">
        <v>4102</v>
      </c>
      <c r="H45" s="658" t="s">
        <v>688</v>
      </c>
      <c r="I45" s="659">
        <v>0</v>
      </c>
      <c r="J45" s="657">
        <v>2003</v>
      </c>
      <c r="K45" s="646" t="s">
        <v>727</v>
      </c>
      <c r="L45" s="646" t="s">
        <v>766</v>
      </c>
      <c r="M45" s="646" t="str">
        <f t="shared" si="1"/>
        <v>Posted</v>
      </c>
      <c r="N45" s="646" t="s">
        <v>767</v>
      </c>
      <c r="O45" s="646">
        <v>34961</v>
      </c>
      <c r="P45" t="s">
        <v>768</v>
      </c>
      <c r="Q45" s="701" t="str">
        <f t="shared" si="5"/>
        <v>HTG</v>
      </c>
      <c r="R45" s="660">
        <v>303.01</v>
      </c>
      <c r="S45" s="660">
        <v>0</v>
      </c>
      <c r="T45" s="647">
        <v>0</v>
      </c>
      <c r="U45" s="661">
        <v>303.01</v>
      </c>
      <c r="V45" s="661">
        <v>0</v>
      </c>
      <c r="W45" s="662">
        <f t="shared" si="2"/>
        <v>303.01</v>
      </c>
      <c r="X45" s="647">
        <f t="shared" ca="1" si="3"/>
        <v>74.055199999999999</v>
      </c>
      <c r="Y45" s="662">
        <f t="shared" ca="1" si="4"/>
        <v>4.0916775594421457</v>
      </c>
      <c r="Z45" s="701">
        <v>254133</v>
      </c>
      <c r="AA45" s="716" t="s">
        <v>1151</v>
      </c>
    </row>
    <row r="46" spans="1:27" x14ac:dyDescent="0.45">
      <c r="A46" s="655">
        <v>44255</v>
      </c>
      <c r="B46" s="646">
        <v>2021</v>
      </c>
      <c r="C46" s="701">
        <v>2</v>
      </c>
      <c r="D46" s="656">
        <f t="shared" si="0"/>
        <v>44228</v>
      </c>
      <c r="E46" t="s">
        <v>773</v>
      </c>
      <c r="F46" s="657">
        <v>201</v>
      </c>
      <c r="G46" s="657">
        <v>4102</v>
      </c>
      <c r="H46" s="658" t="s">
        <v>688</v>
      </c>
      <c r="I46" s="659">
        <v>0</v>
      </c>
      <c r="J46" s="657">
        <v>2004</v>
      </c>
      <c r="K46" s="646" t="s">
        <v>727</v>
      </c>
      <c r="L46" s="646" t="s">
        <v>766</v>
      </c>
      <c r="M46" s="646" t="str">
        <f t="shared" si="1"/>
        <v>Posted</v>
      </c>
      <c r="N46" s="646" t="s">
        <v>767</v>
      </c>
      <c r="O46" s="646">
        <v>34961</v>
      </c>
      <c r="P46" t="s">
        <v>768</v>
      </c>
      <c r="Q46" s="701" t="str">
        <f t="shared" si="5"/>
        <v>HTG</v>
      </c>
      <c r="R46" s="660">
        <v>3860.5</v>
      </c>
      <c r="S46" s="660">
        <v>0</v>
      </c>
      <c r="T46" s="647">
        <v>0</v>
      </c>
      <c r="U46" s="661">
        <v>3860.5</v>
      </c>
      <c r="V46" s="661">
        <v>0</v>
      </c>
      <c r="W46" s="662">
        <f t="shared" si="2"/>
        <v>3860.5</v>
      </c>
      <c r="X46" s="647">
        <f t="shared" ca="1" si="3"/>
        <v>74.055199999999999</v>
      </c>
      <c r="Y46" s="662">
        <f t="shared" ca="1" si="4"/>
        <v>52.130032732340197</v>
      </c>
      <c r="Z46" s="701">
        <v>254134</v>
      </c>
      <c r="AA46" s="716" t="s">
        <v>1151</v>
      </c>
    </row>
    <row r="47" spans="1:27" x14ac:dyDescent="0.45">
      <c r="A47" s="655">
        <v>44255</v>
      </c>
      <c r="B47" s="646">
        <v>2021</v>
      </c>
      <c r="C47" s="701">
        <v>2</v>
      </c>
      <c r="D47" s="656">
        <f t="shared" si="0"/>
        <v>44228</v>
      </c>
      <c r="E47" t="s">
        <v>774</v>
      </c>
      <c r="F47" s="657">
        <v>241</v>
      </c>
      <c r="G47" s="657">
        <v>4102</v>
      </c>
      <c r="H47" s="658" t="s">
        <v>688</v>
      </c>
      <c r="I47" s="659">
        <v>0</v>
      </c>
      <c r="J47" s="657">
        <v>2004</v>
      </c>
      <c r="K47" s="646" t="s">
        <v>727</v>
      </c>
      <c r="L47" s="646" t="s">
        <v>766</v>
      </c>
      <c r="M47" s="646" t="str">
        <f t="shared" si="1"/>
        <v>Posted</v>
      </c>
      <c r="N47" s="646" t="s">
        <v>767</v>
      </c>
      <c r="O47" s="646">
        <v>34961</v>
      </c>
      <c r="P47" t="s">
        <v>768</v>
      </c>
      <c r="Q47" s="701" t="str">
        <f t="shared" si="5"/>
        <v>HTG</v>
      </c>
      <c r="R47" s="660">
        <v>201.23</v>
      </c>
      <c r="S47" s="660">
        <v>0</v>
      </c>
      <c r="T47" s="647">
        <v>0</v>
      </c>
      <c r="U47" s="661">
        <v>201.23</v>
      </c>
      <c r="V47" s="661">
        <v>0</v>
      </c>
      <c r="W47" s="662">
        <f t="shared" si="2"/>
        <v>201.23</v>
      </c>
      <c r="X47" s="647">
        <f t="shared" ca="1" si="3"/>
        <v>74.055199999999999</v>
      </c>
      <c r="Y47" s="662">
        <f t="shared" ca="1" si="4"/>
        <v>2.7172973673692056</v>
      </c>
      <c r="Z47" s="701">
        <v>254135</v>
      </c>
      <c r="AA47" s="716" t="s">
        <v>1151</v>
      </c>
    </row>
    <row r="48" spans="1:27" x14ac:dyDescent="0.45">
      <c r="A48" s="655">
        <v>44255</v>
      </c>
      <c r="B48" s="646">
        <v>2021</v>
      </c>
      <c r="C48" s="701">
        <v>2</v>
      </c>
      <c r="D48" s="656">
        <f t="shared" si="0"/>
        <v>44228</v>
      </c>
      <c r="E48" t="s">
        <v>775</v>
      </c>
      <c r="F48" s="657">
        <v>242</v>
      </c>
      <c r="G48" s="657">
        <v>4102</v>
      </c>
      <c r="H48" s="658" t="s">
        <v>688</v>
      </c>
      <c r="I48" s="659">
        <v>0</v>
      </c>
      <c r="J48" s="657">
        <v>2004</v>
      </c>
      <c r="K48" s="646" t="s">
        <v>727</v>
      </c>
      <c r="L48" s="646" t="s">
        <v>766</v>
      </c>
      <c r="M48" s="646" t="str">
        <f t="shared" si="1"/>
        <v>Posted</v>
      </c>
      <c r="N48" s="646" t="s">
        <v>767</v>
      </c>
      <c r="O48" s="646">
        <v>34961</v>
      </c>
      <c r="P48" t="s">
        <v>768</v>
      </c>
      <c r="Q48" s="701" t="str">
        <f t="shared" si="5"/>
        <v>HTG</v>
      </c>
      <c r="R48" s="660">
        <v>362.7</v>
      </c>
      <c r="S48" s="660">
        <v>0</v>
      </c>
      <c r="T48" s="647">
        <v>0</v>
      </c>
      <c r="U48" s="661">
        <v>362.7</v>
      </c>
      <c r="V48" s="661">
        <v>0</v>
      </c>
      <c r="W48" s="662">
        <f t="shared" si="2"/>
        <v>362.7</v>
      </c>
      <c r="X48" s="647">
        <f t="shared" ca="1" si="3"/>
        <v>74.055199999999999</v>
      </c>
      <c r="Y48" s="662">
        <f t="shared" ca="1" si="4"/>
        <v>4.897697933433439</v>
      </c>
      <c r="Z48" s="701">
        <v>254136</v>
      </c>
      <c r="AA48" s="716" t="s">
        <v>1151</v>
      </c>
    </row>
    <row r="49" spans="1:27" x14ac:dyDescent="0.45">
      <c r="A49" s="655">
        <v>44255</v>
      </c>
      <c r="B49" s="646">
        <v>2021</v>
      </c>
      <c r="C49" s="701">
        <v>2</v>
      </c>
      <c r="D49" s="656">
        <f t="shared" si="0"/>
        <v>44228</v>
      </c>
      <c r="E49" t="s">
        <v>776</v>
      </c>
      <c r="F49" s="657">
        <v>243</v>
      </c>
      <c r="G49" s="657">
        <v>4102</v>
      </c>
      <c r="H49" s="658" t="s">
        <v>688</v>
      </c>
      <c r="I49" s="659">
        <v>0</v>
      </c>
      <c r="J49" s="657">
        <v>2004</v>
      </c>
      <c r="K49" s="646" t="s">
        <v>727</v>
      </c>
      <c r="L49" s="646" t="s">
        <v>766</v>
      </c>
      <c r="M49" s="646" t="str">
        <f t="shared" si="1"/>
        <v>Posted</v>
      </c>
      <c r="N49" s="646" t="s">
        <v>767</v>
      </c>
      <c r="O49" s="646">
        <v>34961</v>
      </c>
      <c r="P49" t="s">
        <v>768</v>
      </c>
      <c r="Q49" s="701" t="str">
        <f t="shared" si="5"/>
        <v>HTG</v>
      </c>
      <c r="R49" s="660">
        <v>67.08</v>
      </c>
      <c r="S49" s="660">
        <v>0</v>
      </c>
      <c r="T49" s="647">
        <v>0</v>
      </c>
      <c r="U49" s="661">
        <v>67.08</v>
      </c>
      <c r="V49" s="661">
        <v>0</v>
      </c>
      <c r="W49" s="662">
        <f t="shared" si="2"/>
        <v>67.08</v>
      </c>
      <c r="X49" s="647">
        <f t="shared" ca="1" si="3"/>
        <v>74.055199999999999</v>
      </c>
      <c r="Y49" s="662">
        <f t="shared" ca="1" si="4"/>
        <v>0.90581080059199082</v>
      </c>
      <c r="Z49" s="701">
        <v>254137</v>
      </c>
      <c r="AA49" s="716" t="s">
        <v>1151</v>
      </c>
    </row>
    <row r="50" spans="1:27" x14ac:dyDescent="0.45">
      <c r="A50" s="655">
        <v>44255</v>
      </c>
      <c r="B50" s="646">
        <v>2021</v>
      </c>
      <c r="C50" s="701">
        <v>2</v>
      </c>
      <c r="D50" s="656">
        <f t="shared" si="0"/>
        <v>44228</v>
      </c>
      <c r="E50" t="s">
        <v>777</v>
      </c>
      <c r="F50" s="657">
        <v>244</v>
      </c>
      <c r="G50" s="657">
        <v>4102</v>
      </c>
      <c r="H50" s="658" t="s">
        <v>688</v>
      </c>
      <c r="I50" s="659">
        <v>0</v>
      </c>
      <c r="J50" s="657">
        <v>2004</v>
      </c>
      <c r="K50" s="646" t="s">
        <v>727</v>
      </c>
      <c r="L50" s="646" t="s">
        <v>766</v>
      </c>
      <c r="M50" s="646" t="str">
        <f t="shared" si="1"/>
        <v>Posted</v>
      </c>
      <c r="N50" s="646" t="s">
        <v>767</v>
      </c>
      <c r="O50" s="646">
        <v>34961</v>
      </c>
      <c r="P50" t="s">
        <v>768</v>
      </c>
      <c r="Q50" s="701" t="str">
        <f t="shared" si="5"/>
        <v>HTG</v>
      </c>
      <c r="R50" s="660">
        <v>279.49</v>
      </c>
      <c r="S50" s="660">
        <v>0</v>
      </c>
      <c r="T50" s="647">
        <v>0</v>
      </c>
      <c r="U50" s="661">
        <v>279.49</v>
      </c>
      <c r="V50" s="661">
        <v>0</v>
      </c>
      <c r="W50" s="662">
        <f t="shared" si="2"/>
        <v>279.49</v>
      </c>
      <c r="X50" s="647">
        <f t="shared" ca="1" si="3"/>
        <v>74.055199999999999</v>
      </c>
      <c r="Y50" s="662">
        <f t="shared" ca="1" si="4"/>
        <v>3.7740766347265287</v>
      </c>
      <c r="Z50" s="701">
        <v>254138</v>
      </c>
      <c r="AA50" s="716" t="s">
        <v>1151</v>
      </c>
    </row>
    <row r="51" spans="1:27" x14ac:dyDescent="0.45">
      <c r="A51" s="655">
        <v>44255</v>
      </c>
      <c r="B51" s="646">
        <v>2021</v>
      </c>
      <c r="C51" s="701">
        <v>2</v>
      </c>
      <c r="D51" s="656">
        <f t="shared" si="0"/>
        <v>44228</v>
      </c>
      <c r="E51" t="s">
        <v>778</v>
      </c>
      <c r="F51" s="657">
        <v>201</v>
      </c>
      <c r="G51" s="657">
        <v>4102</v>
      </c>
      <c r="H51" s="658" t="s">
        <v>688</v>
      </c>
      <c r="I51" s="659">
        <v>0</v>
      </c>
      <c r="J51" s="657">
        <v>2005</v>
      </c>
      <c r="K51" s="646" t="s">
        <v>727</v>
      </c>
      <c r="L51" s="646" t="s">
        <v>766</v>
      </c>
      <c r="M51" s="646" t="str">
        <f t="shared" si="1"/>
        <v>Posted</v>
      </c>
      <c r="N51" s="646" t="s">
        <v>767</v>
      </c>
      <c r="O51" s="646">
        <v>34961</v>
      </c>
      <c r="P51" t="s">
        <v>768</v>
      </c>
      <c r="Q51" s="701" t="str">
        <f t="shared" si="5"/>
        <v>HTG</v>
      </c>
      <c r="R51" s="660">
        <v>3793.67</v>
      </c>
      <c r="S51" s="660">
        <v>0</v>
      </c>
      <c r="T51" s="647">
        <v>0</v>
      </c>
      <c r="U51" s="661">
        <v>3793.67</v>
      </c>
      <c r="V51" s="661">
        <v>0</v>
      </c>
      <c r="W51" s="662">
        <f t="shared" si="2"/>
        <v>3793.67</v>
      </c>
      <c r="X51" s="647">
        <f t="shared" ca="1" si="3"/>
        <v>74.055199999999999</v>
      </c>
      <c r="Y51" s="662">
        <f t="shared" ca="1" si="4"/>
        <v>51.227597791917383</v>
      </c>
      <c r="Z51" s="701">
        <v>254139</v>
      </c>
      <c r="AA51" s="716" t="s">
        <v>1151</v>
      </c>
    </row>
    <row r="52" spans="1:27" x14ac:dyDescent="0.45">
      <c r="A52" s="655">
        <v>44255</v>
      </c>
      <c r="B52" s="646">
        <v>2021</v>
      </c>
      <c r="C52" s="701">
        <v>2</v>
      </c>
      <c r="D52" s="656">
        <f t="shared" si="0"/>
        <v>44228</v>
      </c>
      <c r="E52" t="s">
        <v>779</v>
      </c>
      <c r="F52" s="657">
        <v>241</v>
      </c>
      <c r="G52" s="657">
        <v>4102</v>
      </c>
      <c r="H52" s="658" t="s">
        <v>688</v>
      </c>
      <c r="I52" s="659">
        <v>0</v>
      </c>
      <c r="J52" s="657">
        <v>2005</v>
      </c>
      <c r="K52" s="646" t="s">
        <v>727</v>
      </c>
      <c r="L52" s="646" t="s">
        <v>766</v>
      </c>
      <c r="M52" s="646" t="str">
        <f t="shared" si="1"/>
        <v>Posted</v>
      </c>
      <c r="N52" s="646" t="s">
        <v>767</v>
      </c>
      <c r="O52" s="646">
        <v>34961</v>
      </c>
      <c r="P52" t="s">
        <v>768</v>
      </c>
      <c r="Q52" s="701" t="str">
        <f t="shared" si="5"/>
        <v>HTG</v>
      </c>
      <c r="R52" s="660">
        <v>209.53</v>
      </c>
      <c r="S52" s="660">
        <v>0</v>
      </c>
      <c r="T52" s="647">
        <v>0</v>
      </c>
      <c r="U52" s="661">
        <v>209.53</v>
      </c>
      <c r="V52" s="661">
        <v>0</v>
      </c>
      <c r="W52" s="662">
        <f t="shared" si="2"/>
        <v>209.53</v>
      </c>
      <c r="X52" s="647">
        <f t="shared" ca="1" si="3"/>
        <v>74.055199999999999</v>
      </c>
      <c r="Y52" s="662">
        <f t="shared" ca="1" si="4"/>
        <v>2.8293759249856865</v>
      </c>
      <c r="Z52" s="701">
        <v>254140</v>
      </c>
      <c r="AA52" s="716" t="s">
        <v>1151</v>
      </c>
    </row>
    <row r="53" spans="1:27" x14ac:dyDescent="0.45">
      <c r="A53" s="655">
        <v>44255</v>
      </c>
      <c r="B53" s="646">
        <v>2021</v>
      </c>
      <c r="C53" s="701">
        <v>2</v>
      </c>
      <c r="D53" s="656">
        <f t="shared" si="0"/>
        <v>44228</v>
      </c>
      <c r="E53" t="s">
        <v>780</v>
      </c>
      <c r="F53" s="657">
        <v>242</v>
      </c>
      <c r="G53" s="657">
        <v>4102</v>
      </c>
      <c r="H53" s="658" t="s">
        <v>688</v>
      </c>
      <c r="I53" s="659">
        <v>0</v>
      </c>
      <c r="J53" s="657">
        <v>2005</v>
      </c>
      <c r="K53" s="646" t="s">
        <v>727</v>
      </c>
      <c r="L53" s="646" t="s">
        <v>766</v>
      </c>
      <c r="M53" s="646" t="str">
        <f t="shared" si="1"/>
        <v>Posted</v>
      </c>
      <c r="N53" s="646" t="s">
        <v>767</v>
      </c>
      <c r="O53" s="646">
        <v>34961</v>
      </c>
      <c r="P53" t="s">
        <v>768</v>
      </c>
      <c r="Q53" s="701" t="str">
        <f t="shared" si="5"/>
        <v>HTG</v>
      </c>
      <c r="R53" s="660">
        <v>362.7</v>
      </c>
      <c r="S53" s="660">
        <v>0</v>
      </c>
      <c r="T53" s="647">
        <v>0</v>
      </c>
      <c r="U53" s="661">
        <v>362.7</v>
      </c>
      <c r="V53" s="661">
        <v>0</v>
      </c>
      <c r="W53" s="662">
        <f t="shared" si="2"/>
        <v>362.7</v>
      </c>
      <c r="X53" s="647">
        <f t="shared" ca="1" si="3"/>
        <v>74.055199999999999</v>
      </c>
      <c r="Y53" s="662">
        <f t="shared" ca="1" si="4"/>
        <v>4.897697933433439</v>
      </c>
      <c r="Z53" s="701">
        <v>254141</v>
      </c>
      <c r="AA53" s="716" t="s">
        <v>1151</v>
      </c>
    </row>
    <row r="54" spans="1:27" x14ac:dyDescent="0.45">
      <c r="A54" s="655">
        <v>44255</v>
      </c>
      <c r="B54" s="646">
        <v>2021</v>
      </c>
      <c r="C54" s="701">
        <v>2</v>
      </c>
      <c r="D54" s="656">
        <f t="shared" si="0"/>
        <v>44228</v>
      </c>
      <c r="E54" t="s">
        <v>781</v>
      </c>
      <c r="F54" s="657">
        <v>243</v>
      </c>
      <c r="G54" s="657">
        <v>4102</v>
      </c>
      <c r="H54" s="658" t="s">
        <v>688</v>
      </c>
      <c r="I54" s="659">
        <v>0</v>
      </c>
      <c r="J54" s="657">
        <v>2005</v>
      </c>
      <c r="K54" s="646" t="s">
        <v>727</v>
      </c>
      <c r="L54" s="646" t="s">
        <v>766</v>
      </c>
      <c r="M54" s="646" t="str">
        <f t="shared" si="1"/>
        <v>Posted</v>
      </c>
      <c r="N54" s="646" t="s">
        <v>767</v>
      </c>
      <c r="O54" s="646">
        <v>34961</v>
      </c>
      <c r="P54" t="s">
        <v>768</v>
      </c>
      <c r="Q54" s="701" t="str">
        <f t="shared" si="5"/>
        <v>HTG</v>
      </c>
      <c r="R54" s="660">
        <v>69.84</v>
      </c>
      <c r="S54" s="660">
        <v>0</v>
      </c>
      <c r="T54" s="647">
        <v>0</v>
      </c>
      <c r="U54" s="661">
        <v>69.84</v>
      </c>
      <c r="V54" s="661">
        <v>0</v>
      </c>
      <c r="W54" s="662">
        <f t="shared" si="2"/>
        <v>69.84</v>
      </c>
      <c r="X54" s="647">
        <f t="shared" ca="1" si="3"/>
        <v>74.055199999999999</v>
      </c>
      <c r="Y54" s="662">
        <f t="shared" ca="1" si="4"/>
        <v>0.9430802968596399</v>
      </c>
      <c r="Z54" s="701">
        <v>254142</v>
      </c>
      <c r="AA54" s="716" t="s">
        <v>1151</v>
      </c>
    </row>
    <row r="55" spans="1:27" x14ac:dyDescent="0.45">
      <c r="A55" s="655">
        <v>44255</v>
      </c>
      <c r="B55" s="646">
        <v>2021</v>
      </c>
      <c r="C55" s="701">
        <v>2</v>
      </c>
      <c r="D55" s="656">
        <f t="shared" si="0"/>
        <v>44228</v>
      </c>
      <c r="E55" t="s">
        <v>782</v>
      </c>
      <c r="F55" s="657">
        <v>244</v>
      </c>
      <c r="G55" s="657">
        <v>4102</v>
      </c>
      <c r="H55" s="658" t="s">
        <v>688</v>
      </c>
      <c r="I55" s="659">
        <v>0</v>
      </c>
      <c r="J55" s="657">
        <v>2005</v>
      </c>
      <c r="K55" s="646" t="s">
        <v>727</v>
      </c>
      <c r="L55" s="646" t="s">
        <v>766</v>
      </c>
      <c r="M55" s="646" t="str">
        <f t="shared" si="1"/>
        <v>Posted</v>
      </c>
      <c r="N55" s="646" t="s">
        <v>767</v>
      </c>
      <c r="O55" s="646">
        <v>34961</v>
      </c>
      <c r="P55" t="s">
        <v>768</v>
      </c>
      <c r="Q55" s="701" t="str">
        <f t="shared" si="5"/>
        <v>HTG</v>
      </c>
      <c r="R55" s="660">
        <v>291.01</v>
      </c>
      <c r="S55" s="660">
        <v>0</v>
      </c>
      <c r="T55" s="647">
        <v>0</v>
      </c>
      <c r="U55" s="661">
        <v>291.01</v>
      </c>
      <c r="V55" s="661">
        <v>0</v>
      </c>
      <c r="W55" s="662">
        <f t="shared" si="2"/>
        <v>291.01</v>
      </c>
      <c r="X55" s="647">
        <f t="shared" ca="1" si="3"/>
        <v>74.055199999999999</v>
      </c>
      <c r="Y55" s="662">
        <f t="shared" ca="1" si="4"/>
        <v>3.9296362713219328</v>
      </c>
      <c r="Z55" s="701">
        <v>254143</v>
      </c>
      <c r="AA55" s="716" t="s">
        <v>1151</v>
      </c>
    </row>
    <row r="56" spans="1:27" x14ac:dyDescent="0.45">
      <c r="A56" s="655">
        <v>44255</v>
      </c>
      <c r="B56" s="646">
        <v>2021</v>
      </c>
      <c r="C56" s="701">
        <v>2</v>
      </c>
      <c r="D56" s="656">
        <f t="shared" si="0"/>
        <v>44228</v>
      </c>
      <c r="E56" t="s">
        <v>783</v>
      </c>
      <c r="F56" s="657">
        <v>201</v>
      </c>
      <c r="G56" s="657">
        <v>4102</v>
      </c>
      <c r="H56" s="658" t="s">
        <v>688</v>
      </c>
      <c r="I56" s="659">
        <v>0</v>
      </c>
      <c r="J56" s="657">
        <v>2009</v>
      </c>
      <c r="K56" s="646" t="s">
        <v>727</v>
      </c>
      <c r="L56" s="646" t="s">
        <v>766</v>
      </c>
      <c r="M56" s="646" t="str">
        <f t="shared" si="1"/>
        <v>Posted</v>
      </c>
      <c r="N56" s="646" t="s">
        <v>767</v>
      </c>
      <c r="O56" s="646">
        <v>34961</v>
      </c>
      <c r="P56" t="s">
        <v>768</v>
      </c>
      <c r="Q56" s="701" t="str">
        <f t="shared" si="5"/>
        <v>HTG</v>
      </c>
      <c r="R56" s="660">
        <v>4106.58</v>
      </c>
      <c r="S56" s="660">
        <v>0</v>
      </c>
      <c r="T56" s="647">
        <v>0</v>
      </c>
      <c r="U56" s="661">
        <v>4106.58</v>
      </c>
      <c r="V56" s="661">
        <v>0</v>
      </c>
      <c r="W56" s="662">
        <f t="shared" si="2"/>
        <v>4106.58</v>
      </c>
      <c r="X56" s="647">
        <f t="shared" ca="1" si="3"/>
        <v>74.055199999999999</v>
      </c>
      <c r="Y56" s="662">
        <f t="shared" ca="1" si="4"/>
        <v>55.452959414058704</v>
      </c>
      <c r="Z56" s="701">
        <v>254144</v>
      </c>
      <c r="AA56" s="716" t="s">
        <v>1151</v>
      </c>
    </row>
    <row r="57" spans="1:27" x14ac:dyDescent="0.45">
      <c r="A57" s="655">
        <v>44255</v>
      </c>
      <c r="B57" s="646">
        <v>2021</v>
      </c>
      <c r="C57" s="701">
        <v>2</v>
      </c>
      <c r="D57" s="656">
        <f t="shared" si="0"/>
        <v>44228</v>
      </c>
      <c r="E57" t="s">
        <v>784</v>
      </c>
      <c r="F57" s="657">
        <v>241</v>
      </c>
      <c r="G57" s="657">
        <v>4102</v>
      </c>
      <c r="H57" s="658" t="s">
        <v>688</v>
      </c>
      <c r="I57" s="659">
        <v>0</v>
      </c>
      <c r="J57" s="657">
        <v>2009</v>
      </c>
      <c r="K57" s="646" t="s">
        <v>727</v>
      </c>
      <c r="L57" s="646" t="s">
        <v>766</v>
      </c>
      <c r="M57" s="646" t="str">
        <f t="shared" si="1"/>
        <v>Posted</v>
      </c>
      <c r="N57" s="646" t="s">
        <v>767</v>
      </c>
      <c r="O57" s="646">
        <v>34961</v>
      </c>
      <c r="P57" t="s">
        <v>768</v>
      </c>
      <c r="Q57" s="701" t="str">
        <f t="shared" si="5"/>
        <v>HTG</v>
      </c>
      <c r="R57" s="660">
        <v>201.23</v>
      </c>
      <c r="S57" s="660">
        <v>0</v>
      </c>
      <c r="T57" s="647">
        <v>0</v>
      </c>
      <c r="U57" s="661">
        <v>201.23</v>
      </c>
      <c r="V57" s="661">
        <v>0</v>
      </c>
      <c r="W57" s="662">
        <f t="shared" si="2"/>
        <v>201.23</v>
      </c>
      <c r="X57" s="647">
        <f t="shared" ca="1" si="3"/>
        <v>74.055199999999999</v>
      </c>
      <c r="Y57" s="662">
        <f t="shared" ca="1" si="4"/>
        <v>2.7172973673692056</v>
      </c>
      <c r="Z57" s="701">
        <v>254145</v>
      </c>
      <c r="AA57" s="716" t="s">
        <v>1151</v>
      </c>
    </row>
    <row r="58" spans="1:27" x14ac:dyDescent="0.45">
      <c r="A58" s="655">
        <v>44255</v>
      </c>
      <c r="B58" s="646">
        <v>2021</v>
      </c>
      <c r="C58" s="701">
        <v>2</v>
      </c>
      <c r="D58" s="656">
        <f t="shared" si="0"/>
        <v>44228</v>
      </c>
      <c r="E58" t="s">
        <v>785</v>
      </c>
      <c r="F58" s="657">
        <v>242</v>
      </c>
      <c r="G58" s="657">
        <v>4102</v>
      </c>
      <c r="H58" s="658" t="s">
        <v>688</v>
      </c>
      <c r="I58" s="659">
        <v>0</v>
      </c>
      <c r="J58" s="657">
        <v>2009</v>
      </c>
      <c r="K58" s="646" t="s">
        <v>727</v>
      </c>
      <c r="L58" s="646" t="s">
        <v>766</v>
      </c>
      <c r="M58" s="646" t="str">
        <f t="shared" si="1"/>
        <v>Posted</v>
      </c>
      <c r="N58" s="646" t="s">
        <v>767</v>
      </c>
      <c r="O58" s="646">
        <v>34961</v>
      </c>
      <c r="P58" t="s">
        <v>768</v>
      </c>
      <c r="Q58" s="701" t="str">
        <f t="shared" si="5"/>
        <v>HTG</v>
      </c>
      <c r="R58" s="660">
        <v>362.7</v>
      </c>
      <c r="S58" s="660">
        <v>0</v>
      </c>
      <c r="T58" s="647">
        <v>0</v>
      </c>
      <c r="U58" s="661">
        <v>362.7</v>
      </c>
      <c r="V58" s="661">
        <v>0</v>
      </c>
      <c r="W58" s="662">
        <f t="shared" si="2"/>
        <v>362.7</v>
      </c>
      <c r="X58" s="647">
        <f t="shared" ca="1" si="3"/>
        <v>74.055199999999999</v>
      </c>
      <c r="Y58" s="662">
        <f t="shared" ca="1" si="4"/>
        <v>4.897697933433439</v>
      </c>
      <c r="Z58" s="701">
        <v>254146</v>
      </c>
      <c r="AA58" s="716" t="s">
        <v>1151</v>
      </c>
    </row>
    <row r="59" spans="1:27" x14ac:dyDescent="0.45">
      <c r="A59" s="655">
        <v>44255</v>
      </c>
      <c r="B59" s="646">
        <v>2021</v>
      </c>
      <c r="C59" s="701">
        <v>2</v>
      </c>
      <c r="D59" s="656">
        <f t="shared" si="0"/>
        <v>44228</v>
      </c>
      <c r="E59" t="s">
        <v>786</v>
      </c>
      <c r="F59" s="657">
        <v>243</v>
      </c>
      <c r="G59" s="657">
        <v>4102</v>
      </c>
      <c r="H59" s="658" t="s">
        <v>688</v>
      </c>
      <c r="I59" s="659">
        <v>0</v>
      </c>
      <c r="J59" s="657">
        <v>2009</v>
      </c>
      <c r="K59" s="646" t="s">
        <v>727</v>
      </c>
      <c r="L59" s="646" t="s">
        <v>766</v>
      </c>
      <c r="M59" s="646" t="str">
        <f t="shared" si="1"/>
        <v>Posted</v>
      </c>
      <c r="N59" s="646" t="s">
        <v>767</v>
      </c>
      <c r="O59" s="646">
        <v>34961</v>
      </c>
      <c r="P59" t="s">
        <v>768</v>
      </c>
      <c r="Q59" s="701" t="str">
        <f t="shared" si="5"/>
        <v>HTG</v>
      </c>
      <c r="R59" s="660">
        <v>67.08</v>
      </c>
      <c r="S59" s="660">
        <v>0</v>
      </c>
      <c r="T59" s="647">
        <v>0</v>
      </c>
      <c r="U59" s="661">
        <v>67.08</v>
      </c>
      <c r="V59" s="661">
        <v>0</v>
      </c>
      <c r="W59" s="662">
        <f t="shared" si="2"/>
        <v>67.08</v>
      </c>
      <c r="X59" s="647">
        <f t="shared" ca="1" si="3"/>
        <v>74.055199999999999</v>
      </c>
      <c r="Y59" s="662">
        <f t="shared" ca="1" si="4"/>
        <v>0.90581080059199082</v>
      </c>
      <c r="Z59" s="701">
        <v>254147</v>
      </c>
      <c r="AA59" s="716" t="s">
        <v>1151</v>
      </c>
    </row>
    <row r="60" spans="1:27" x14ac:dyDescent="0.45">
      <c r="A60" s="655">
        <v>44255</v>
      </c>
      <c r="B60" s="646">
        <v>2021</v>
      </c>
      <c r="C60" s="701">
        <v>2</v>
      </c>
      <c r="D60" s="656">
        <f t="shared" si="0"/>
        <v>44228</v>
      </c>
      <c r="E60" t="s">
        <v>787</v>
      </c>
      <c r="F60" s="657">
        <v>244</v>
      </c>
      <c r="G60" s="657">
        <v>4102</v>
      </c>
      <c r="H60" s="658" t="s">
        <v>688</v>
      </c>
      <c r="I60" s="659">
        <v>0</v>
      </c>
      <c r="J60" s="657">
        <v>2009</v>
      </c>
      <c r="K60" s="646" t="s">
        <v>727</v>
      </c>
      <c r="L60" s="646" t="s">
        <v>766</v>
      </c>
      <c r="M60" s="646" t="str">
        <f t="shared" si="1"/>
        <v>Posted</v>
      </c>
      <c r="N60" s="646" t="s">
        <v>767</v>
      </c>
      <c r="O60" s="646">
        <v>34961</v>
      </c>
      <c r="P60" t="s">
        <v>768</v>
      </c>
      <c r="Q60" s="701" t="str">
        <f t="shared" si="5"/>
        <v>HTG</v>
      </c>
      <c r="R60" s="660">
        <v>279.49</v>
      </c>
      <c r="S60" s="660">
        <v>0</v>
      </c>
      <c r="T60" s="647">
        <v>0</v>
      </c>
      <c r="U60" s="661">
        <v>279.49</v>
      </c>
      <c r="V60" s="661">
        <v>0</v>
      </c>
      <c r="W60" s="662">
        <f t="shared" si="2"/>
        <v>279.49</v>
      </c>
      <c r="X60" s="647">
        <f t="shared" ca="1" si="3"/>
        <v>74.055199999999999</v>
      </c>
      <c r="Y60" s="662">
        <f t="shared" ca="1" si="4"/>
        <v>3.7740766347265287</v>
      </c>
      <c r="Z60" s="701">
        <v>254148</v>
      </c>
      <c r="AA60" s="716" t="s">
        <v>1151</v>
      </c>
    </row>
    <row r="61" spans="1:27" x14ac:dyDescent="0.45">
      <c r="A61" s="655">
        <v>44255</v>
      </c>
      <c r="B61" s="646">
        <v>2021</v>
      </c>
      <c r="C61" s="701">
        <v>2</v>
      </c>
      <c r="D61" s="656">
        <f t="shared" si="0"/>
        <v>44228</v>
      </c>
      <c r="E61" t="s">
        <v>788</v>
      </c>
      <c r="F61" s="657">
        <v>201</v>
      </c>
      <c r="G61" s="657">
        <v>4102</v>
      </c>
      <c r="H61" s="658" t="s">
        <v>688</v>
      </c>
      <c r="I61" s="659">
        <v>0</v>
      </c>
      <c r="J61" s="657">
        <v>2010</v>
      </c>
      <c r="K61" s="646" t="s">
        <v>727</v>
      </c>
      <c r="L61" s="646" t="s">
        <v>766</v>
      </c>
      <c r="M61" s="646" t="str">
        <f t="shared" si="1"/>
        <v>Posted</v>
      </c>
      <c r="N61" s="646" t="s">
        <v>767</v>
      </c>
      <c r="O61" s="646">
        <v>34961</v>
      </c>
      <c r="P61" t="s">
        <v>768</v>
      </c>
      <c r="Q61" s="701" t="str">
        <f t="shared" si="5"/>
        <v>HTG</v>
      </c>
      <c r="R61" s="660">
        <v>4256.18</v>
      </c>
      <c r="S61" s="660">
        <v>0</v>
      </c>
      <c r="T61" s="647">
        <v>0</v>
      </c>
      <c r="U61" s="661">
        <v>4256.18</v>
      </c>
      <c r="V61" s="661">
        <v>0</v>
      </c>
      <c r="W61" s="662">
        <f t="shared" si="2"/>
        <v>4256.18</v>
      </c>
      <c r="X61" s="647">
        <f t="shared" ca="1" si="3"/>
        <v>74.055199999999999</v>
      </c>
      <c r="Y61" s="662">
        <f t="shared" ca="1" si="4"/>
        <v>57.473074139290695</v>
      </c>
      <c r="Z61" s="701">
        <v>254149</v>
      </c>
      <c r="AA61" s="716" t="s">
        <v>1151</v>
      </c>
    </row>
    <row r="62" spans="1:27" x14ac:dyDescent="0.45">
      <c r="A62" s="655">
        <v>44255</v>
      </c>
      <c r="B62" s="646">
        <v>2021</v>
      </c>
      <c r="C62" s="701">
        <v>2</v>
      </c>
      <c r="D62" s="656">
        <f t="shared" si="0"/>
        <v>44228</v>
      </c>
      <c r="E62" t="s">
        <v>789</v>
      </c>
      <c r="F62" s="657">
        <v>241</v>
      </c>
      <c r="G62" s="657">
        <v>4102</v>
      </c>
      <c r="H62" s="658" t="s">
        <v>688</v>
      </c>
      <c r="I62" s="659">
        <v>0</v>
      </c>
      <c r="J62" s="657">
        <v>2010</v>
      </c>
      <c r="K62" s="646" t="s">
        <v>727</v>
      </c>
      <c r="L62" s="646" t="s">
        <v>766</v>
      </c>
      <c r="M62" s="646" t="str">
        <f t="shared" si="1"/>
        <v>Posted</v>
      </c>
      <c r="N62" s="646" t="s">
        <v>767</v>
      </c>
      <c r="O62" s="646">
        <v>34961</v>
      </c>
      <c r="P62" t="s">
        <v>768</v>
      </c>
      <c r="Q62" s="701" t="str">
        <f t="shared" si="5"/>
        <v>HTG</v>
      </c>
      <c r="R62" s="660">
        <v>255.37</v>
      </c>
      <c r="S62" s="660">
        <v>0</v>
      </c>
      <c r="T62" s="647">
        <v>0</v>
      </c>
      <c r="U62" s="661">
        <v>255.37</v>
      </c>
      <c r="V62" s="661">
        <v>0</v>
      </c>
      <c r="W62" s="662">
        <f t="shared" si="2"/>
        <v>255.37</v>
      </c>
      <c r="X62" s="647">
        <f t="shared" ca="1" si="3"/>
        <v>74.055199999999999</v>
      </c>
      <c r="Y62" s="662">
        <f t="shared" ca="1" si="4"/>
        <v>3.4483736456049003</v>
      </c>
      <c r="Z62" s="701">
        <v>254150</v>
      </c>
      <c r="AA62" s="716" t="s">
        <v>1151</v>
      </c>
    </row>
    <row r="63" spans="1:27" x14ac:dyDescent="0.45">
      <c r="A63" s="655">
        <v>44255</v>
      </c>
      <c r="B63" s="646">
        <v>2021</v>
      </c>
      <c r="C63" s="701">
        <v>2</v>
      </c>
      <c r="D63" s="656">
        <f t="shared" si="0"/>
        <v>44228</v>
      </c>
      <c r="E63" t="s">
        <v>790</v>
      </c>
      <c r="F63" s="657">
        <v>242</v>
      </c>
      <c r="G63" s="657">
        <v>4102</v>
      </c>
      <c r="H63" s="658" t="s">
        <v>688</v>
      </c>
      <c r="I63" s="659">
        <v>0</v>
      </c>
      <c r="J63" s="657">
        <v>2010</v>
      </c>
      <c r="K63" s="646" t="s">
        <v>727</v>
      </c>
      <c r="L63" s="646" t="s">
        <v>766</v>
      </c>
      <c r="M63" s="646" t="str">
        <f t="shared" si="1"/>
        <v>Posted</v>
      </c>
      <c r="N63" s="646" t="s">
        <v>767</v>
      </c>
      <c r="O63" s="646">
        <v>34961</v>
      </c>
      <c r="P63" t="s">
        <v>768</v>
      </c>
      <c r="Q63" s="701" t="str">
        <f t="shared" si="5"/>
        <v>HTG</v>
      </c>
      <c r="R63" s="660">
        <v>362.7</v>
      </c>
      <c r="S63" s="660">
        <v>0</v>
      </c>
      <c r="T63" s="647">
        <v>0</v>
      </c>
      <c r="U63" s="661">
        <v>362.7</v>
      </c>
      <c r="V63" s="661">
        <v>0</v>
      </c>
      <c r="W63" s="662">
        <f t="shared" si="2"/>
        <v>362.7</v>
      </c>
      <c r="X63" s="647">
        <f t="shared" ca="1" si="3"/>
        <v>74.055199999999999</v>
      </c>
      <c r="Y63" s="662">
        <f t="shared" ca="1" si="4"/>
        <v>4.897697933433439</v>
      </c>
      <c r="Z63" s="701">
        <v>254151</v>
      </c>
      <c r="AA63" s="716" t="s">
        <v>1151</v>
      </c>
    </row>
    <row r="64" spans="1:27" x14ac:dyDescent="0.45">
      <c r="A64" s="655">
        <v>44255</v>
      </c>
      <c r="B64" s="646">
        <v>2021</v>
      </c>
      <c r="C64" s="701">
        <v>2</v>
      </c>
      <c r="D64" s="656">
        <f t="shared" si="0"/>
        <v>44228</v>
      </c>
      <c r="E64" t="s">
        <v>791</v>
      </c>
      <c r="F64" s="657">
        <v>243</v>
      </c>
      <c r="G64" s="657">
        <v>4102</v>
      </c>
      <c r="H64" s="658" t="s">
        <v>688</v>
      </c>
      <c r="I64" s="659">
        <v>0</v>
      </c>
      <c r="J64" s="657">
        <v>2010</v>
      </c>
      <c r="K64" s="646" t="s">
        <v>727</v>
      </c>
      <c r="L64" s="646" t="s">
        <v>766</v>
      </c>
      <c r="M64" s="646" t="str">
        <f t="shared" si="1"/>
        <v>Posted</v>
      </c>
      <c r="N64" s="646" t="s">
        <v>767</v>
      </c>
      <c r="O64" s="646">
        <v>34961</v>
      </c>
      <c r="P64" t="s">
        <v>768</v>
      </c>
      <c r="Q64" s="701" t="str">
        <f t="shared" si="5"/>
        <v>HTG</v>
      </c>
      <c r="R64" s="660">
        <v>85.12</v>
      </c>
      <c r="S64" s="660">
        <v>0</v>
      </c>
      <c r="T64" s="647">
        <v>0</v>
      </c>
      <c r="U64" s="661">
        <v>85.12</v>
      </c>
      <c r="V64" s="661">
        <v>0</v>
      </c>
      <c r="W64" s="662">
        <f t="shared" si="2"/>
        <v>85.12</v>
      </c>
      <c r="X64" s="647">
        <f t="shared" ca="1" si="3"/>
        <v>74.055199999999999</v>
      </c>
      <c r="Y64" s="662">
        <f t="shared" ca="1" si="4"/>
        <v>1.1494128703993778</v>
      </c>
      <c r="Z64" s="701">
        <v>254152</v>
      </c>
      <c r="AA64" s="716" t="s">
        <v>1151</v>
      </c>
    </row>
    <row r="65" spans="1:27" x14ac:dyDescent="0.45">
      <c r="A65" s="655">
        <v>44255</v>
      </c>
      <c r="B65" s="646">
        <v>2021</v>
      </c>
      <c r="C65" s="701">
        <v>2</v>
      </c>
      <c r="D65" s="656">
        <f t="shared" si="0"/>
        <v>44228</v>
      </c>
      <c r="E65" t="s">
        <v>792</v>
      </c>
      <c r="F65" s="657">
        <v>244</v>
      </c>
      <c r="G65" s="657">
        <v>4102</v>
      </c>
      <c r="H65" s="658" t="s">
        <v>688</v>
      </c>
      <c r="I65" s="659">
        <v>0</v>
      </c>
      <c r="J65" s="657">
        <v>2010</v>
      </c>
      <c r="K65" s="646" t="s">
        <v>727</v>
      </c>
      <c r="L65" s="646" t="s">
        <v>766</v>
      </c>
      <c r="M65" s="646" t="str">
        <f t="shared" si="1"/>
        <v>Posted</v>
      </c>
      <c r="N65" s="646" t="s">
        <v>767</v>
      </c>
      <c r="O65" s="646">
        <v>34961</v>
      </c>
      <c r="P65" t="s">
        <v>768</v>
      </c>
      <c r="Q65" s="701" t="str">
        <f t="shared" si="5"/>
        <v>HTG</v>
      </c>
      <c r="R65" s="660">
        <v>354.68</v>
      </c>
      <c r="S65" s="660">
        <v>0</v>
      </c>
      <c r="T65" s="647">
        <v>0</v>
      </c>
      <c r="U65" s="661">
        <v>354.68</v>
      </c>
      <c r="V65" s="661">
        <v>0</v>
      </c>
      <c r="W65" s="662">
        <f t="shared" si="2"/>
        <v>354.68</v>
      </c>
      <c r="X65" s="647">
        <f t="shared" ca="1" si="3"/>
        <v>74.055199999999999</v>
      </c>
      <c r="Y65" s="662">
        <f t="shared" ca="1" si="4"/>
        <v>4.7894003392064297</v>
      </c>
      <c r="Z65" s="701">
        <v>254153</v>
      </c>
      <c r="AA65" s="716" t="s">
        <v>1151</v>
      </c>
    </row>
    <row r="66" spans="1:27" x14ac:dyDescent="0.45">
      <c r="A66" s="655">
        <v>44255</v>
      </c>
      <c r="B66" s="646">
        <v>2021</v>
      </c>
      <c r="C66" s="701">
        <v>2</v>
      </c>
      <c r="D66" s="656">
        <f t="shared" si="0"/>
        <v>44228</v>
      </c>
      <c r="E66" t="s">
        <v>793</v>
      </c>
      <c r="F66" s="657">
        <v>201</v>
      </c>
      <c r="G66" s="657">
        <v>4102</v>
      </c>
      <c r="H66" s="658" t="s">
        <v>688</v>
      </c>
      <c r="I66" s="659">
        <v>0</v>
      </c>
      <c r="J66" s="657">
        <v>2011</v>
      </c>
      <c r="K66" s="646" t="s">
        <v>727</v>
      </c>
      <c r="L66" s="646" t="s">
        <v>766</v>
      </c>
      <c r="M66" s="646" t="str">
        <f t="shared" si="1"/>
        <v>Posted</v>
      </c>
      <c r="N66" s="646" t="s">
        <v>767</v>
      </c>
      <c r="O66" s="646">
        <v>34961</v>
      </c>
      <c r="P66" t="s">
        <v>768</v>
      </c>
      <c r="Q66" s="701" t="str">
        <f t="shared" si="5"/>
        <v>HTG</v>
      </c>
      <c r="R66" s="660">
        <v>4508.7299999999996</v>
      </c>
      <c r="S66" s="660">
        <v>0</v>
      </c>
      <c r="T66" s="647">
        <v>0</v>
      </c>
      <c r="U66" s="661">
        <v>4508.7299999999996</v>
      </c>
      <c r="V66" s="661">
        <v>0</v>
      </c>
      <c r="W66" s="662">
        <f t="shared" si="2"/>
        <v>4508.7299999999996</v>
      </c>
      <c r="X66" s="647">
        <f t="shared" ca="1" si="3"/>
        <v>74.055199999999999</v>
      </c>
      <c r="Y66" s="662">
        <f t="shared" ca="1" si="4"/>
        <v>60.883368082187339</v>
      </c>
      <c r="Z66" s="701">
        <v>254154</v>
      </c>
      <c r="AA66" s="716" t="s">
        <v>1151</v>
      </c>
    </row>
    <row r="67" spans="1:27" x14ac:dyDescent="0.45">
      <c r="A67" s="655">
        <v>44255</v>
      </c>
      <c r="B67" s="646">
        <v>2021</v>
      </c>
      <c r="C67" s="701">
        <v>2</v>
      </c>
      <c r="D67" s="656">
        <f t="shared" si="0"/>
        <v>44228</v>
      </c>
      <c r="E67" t="s">
        <v>794</v>
      </c>
      <c r="F67" s="657">
        <v>241</v>
      </c>
      <c r="G67" s="657">
        <v>4102</v>
      </c>
      <c r="H67" s="658" t="s">
        <v>688</v>
      </c>
      <c r="I67" s="659">
        <v>0</v>
      </c>
      <c r="J67" s="657">
        <v>2011</v>
      </c>
      <c r="K67" s="646" t="s">
        <v>727</v>
      </c>
      <c r="L67" s="646" t="s">
        <v>766</v>
      </c>
      <c r="M67" s="646" t="str">
        <f t="shared" si="1"/>
        <v>Posted</v>
      </c>
      <c r="N67" s="646" t="s">
        <v>767</v>
      </c>
      <c r="O67" s="646">
        <v>34961</v>
      </c>
      <c r="P67" t="s">
        <v>768</v>
      </c>
      <c r="Q67" s="701" t="str">
        <f t="shared" si="5"/>
        <v>HTG</v>
      </c>
      <c r="R67" s="660">
        <v>218.17</v>
      </c>
      <c r="S67" s="660">
        <v>0</v>
      </c>
      <c r="T67" s="647">
        <v>0</v>
      </c>
      <c r="U67" s="661">
        <v>218.17</v>
      </c>
      <c r="V67" s="661">
        <v>0</v>
      </c>
      <c r="W67" s="662">
        <f t="shared" si="2"/>
        <v>218.17</v>
      </c>
      <c r="X67" s="647">
        <f t="shared" ca="1" si="3"/>
        <v>74.055199999999999</v>
      </c>
      <c r="Y67" s="662">
        <f t="shared" ca="1" si="4"/>
        <v>2.9460456524322396</v>
      </c>
      <c r="Z67" s="701">
        <v>254155</v>
      </c>
      <c r="AA67" s="716" t="s">
        <v>1151</v>
      </c>
    </row>
    <row r="68" spans="1:27" x14ac:dyDescent="0.45">
      <c r="A68" s="655">
        <v>44255</v>
      </c>
      <c r="B68" s="646">
        <v>2021</v>
      </c>
      <c r="C68" s="701">
        <v>2</v>
      </c>
      <c r="D68" s="656">
        <f t="shared" si="0"/>
        <v>44228</v>
      </c>
      <c r="E68" t="s">
        <v>795</v>
      </c>
      <c r="F68" s="657">
        <v>242</v>
      </c>
      <c r="G68" s="657">
        <v>4102</v>
      </c>
      <c r="H68" s="658" t="s">
        <v>688</v>
      </c>
      <c r="I68" s="659">
        <v>0</v>
      </c>
      <c r="J68" s="657">
        <v>2011</v>
      </c>
      <c r="K68" s="646" t="s">
        <v>727</v>
      </c>
      <c r="L68" s="646" t="s">
        <v>766</v>
      </c>
      <c r="M68" s="646" t="str">
        <f t="shared" si="1"/>
        <v>Posted</v>
      </c>
      <c r="N68" s="646" t="s">
        <v>767</v>
      </c>
      <c r="O68" s="646">
        <v>34961</v>
      </c>
      <c r="P68" t="s">
        <v>768</v>
      </c>
      <c r="Q68" s="701" t="str">
        <f t="shared" si="5"/>
        <v>HTG</v>
      </c>
      <c r="R68" s="660">
        <v>362.7</v>
      </c>
      <c r="S68" s="660">
        <v>0</v>
      </c>
      <c r="T68" s="647">
        <v>0</v>
      </c>
      <c r="U68" s="661">
        <v>362.7</v>
      </c>
      <c r="V68" s="661">
        <v>0</v>
      </c>
      <c r="W68" s="662">
        <f t="shared" si="2"/>
        <v>362.7</v>
      </c>
      <c r="X68" s="647">
        <f t="shared" ca="1" si="3"/>
        <v>74.055199999999999</v>
      </c>
      <c r="Y68" s="662">
        <f t="shared" ca="1" si="4"/>
        <v>4.897697933433439</v>
      </c>
      <c r="Z68" s="701">
        <v>254156</v>
      </c>
      <c r="AA68" s="716" t="s">
        <v>1151</v>
      </c>
    </row>
    <row r="69" spans="1:27" x14ac:dyDescent="0.45">
      <c r="A69" s="655">
        <v>44255</v>
      </c>
      <c r="B69" s="646">
        <v>2021</v>
      </c>
      <c r="C69" s="701">
        <v>2</v>
      </c>
      <c r="D69" s="656">
        <f t="shared" si="0"/>
        <v>44228</v>
      </c>
      <c r="E69" t="s">
        <v>796</v>
      </c>
      <c r="F69" s="657">
        <v>243</v>
      </c>
      <c r="G69" s="657">
        <v>4102</v>
      </c>
      <c r="H69" s="658" t="s">
        <v>688</v>
      </c>
      <c r="I69" s="659">
        <v>0</v>
      </c>
      <c r="J69" s="657">
        <v>2011</v>
      </c>
      <c r="K69" s="646" t="s">
        <v>727</v>
      </c>
      <c r="L69" s="646" t="s">
        <v>766</v>
      </c>
      <c r="M69" s="646" t="str">
        <f t="shared" si="1"/>
        <v>Posted</v>
      </c>
      <c r="N69" s="646" t="s">
        <v>767</v>
      </c>
      <c r="O69" s="646">
        <v>34961</v>
      </c>
      <c r="P69" t="s">
        <v>768</v>
      </c>
      <c r="Q69" s="701" t="str">
        <f t="shared" si="5"/>
        <v>HTG</v>
      </c>
      <c r="R69" s="660">
        <v>72.72</v>
      </c>
      <c r="S69" s="660">
        <v>0</v>
      </c>
      <c r="T69" s="647">
        <v>0</v>
      </c>
      <c r="U69" s="661">
        <v>72.72</v>
      </c>
      <c r="V69" s="661">
        <v>0</v>
      </c>
      <c r="W69" s="662">
        <f t="shared" si="2"/>
        <v>72.72</v>
      </c>
      <c r="X69" s="647">
        <f t="shared" ca="1" si="3"/>
        <v>74.055199999999999</v>
      </c>
      <c r="Y69" s="662">
        <f t="shared" ca="1" si="4"/>
        <v>0.98197020600849094</v>
      </c>
      <c r="Z69" s="701">
        <v>254157</v>
      </c>
      <c r="AA69" s="716" t="s">
        <v>1151</v>
      </c>
    </row>
    <row r="70" spans="1:27" x14ac:dyDescent="0.45">
      <c r="A70" s="655">
        <v>44255</v>
      </c>
      <c r="B70" s="646">
        <v>2021</v>
      </c>
      <c r="C70" s="701">
        <v>2</v>
      </c>
      <c r="D70" s="656">
        <f t="shared" si="0"/>
        <v>44228</v>
      </c>
      <c r="E70" t="s">
        <v>797</v>
      </c>
      <c r="F70" s="657">
        <v>244</v>
      </c>
      <c r="G70" s="657">
        <v>4102</v>
      </c>
      <c r="H70" s="658" t="s">
        <v>688</v>
      </c>
      <c r="I70" s="659">
        <v>0</v>
      </c>
      <c r="J70" s="657">
        <v>2011</v>
      </c>
      <c r="K70" s="646" t="s">
        <v>727</v>
      </c>
      <c r="L70" s="646" t="s">
        <v>766</v>
      </c>
      <c r="M70" s="646" t="str">
        <f t="shared" si="1"/>
        <v>Posted</v>
      </c>
      <c r="N70" s="646" t="s">
        <v>767</v>
      </c>
      <c r="O70" s="646">
        <v>34961</v>
      </c>
      <c r="P70" t="s">
        <v>768</v>
      </c>
      <c r="Q70" s="701" t="str">
        <f t="shared" si="5"/>
        <v>HTG</v>
      </c>
      <c r="R70" s="660">
        <v>303.01</v>
      </c>
      <c r="S70" s="660">
        <v>0</v>
      </c>
      <c r="T70" s="647">
        <v>0</v>
      </c>
      <c r="U70" s="661">
        <v>303.01</v>
      </c>
      <c r="V70" s="661">
        <v>0</v>
      </c>
      <c r="W70" s="662">
        <f t="shared" si="2"/>
        <v>303.01</v>
      </c>
      <c r="X70" s="647">
        <f t="shared" ca="1" si="3"/>
        <v>74.055199999999999</v>
      </c>
      <c r="Y70" s="662">
        <f t="shared" ca="1" si="4"/>
        <v>4.0916775594421457</v>
      </c>
      <c r="Z70" s="701">
        <v>254158</v>
      </c>
      <c r="AA70" s="716" t="s">
        <v>1151</v>
      </c>
    </row>
    <row r="71" spans="1:27" x14ac:dyDescent="0.45">
      <c r="A71" s="655">
        <v>44255</v>
      </c>
      <c r="B71" s="646">
        <v>2021</v>
      </c>
      <c r="C71" s="701">
        <v>2</v>
      </c>
      <c r="D71" s="656">
        <f t="shared" si="0"/>
        <v>44228</v>
      </c>
      <c r="E71" t="s">
        <v>798</v>
      </c>
      <c r="F71" s="657">
        <v>201</v>
      </c>
      <c r="G71" s="657">
        <v>4102</v>
      </c>
      <c r="H71" s="658" t="s">
        <v>688</v>
      </c>
      <c r="I71" s="659">
        <v>0</v>
      </c>
      <c r="J71" s="657">
        <v>2018</v>
      </c>
      <c r="K71" s="646" t="s">
        <v>727</v>
      </c>
      <c r="L71" s="646" t="s">
        <v>766</v>
      </c>
      <c r="M71" s="646" t="str">
        <f t="shared" si="1"/>
        <v>Posted</v>
      </c>
      <c r="N71" s="646" t="s">
        <v>767</v>
      </c>
      <c r="O71" s="646">
        <v>34961</v>
      </c>
      <c r="P71" t="s">
        <v>768</v>
      </c>
      <c r="Q71" s="701" t="str">
        <f t="shared" si="5"/>
        <v>HTG</v>
      </c>
      <c r="R71" s="660">
        <v>4256.18</v>
      </c>
      <c r="S71" s="660">
        <v>0</v>
      </c>
      <c r="T71" s="647">
        <v>0</v>
      </c>
      <c r="U71" s="661">
        <v>4256.18</v>
      </c>
      <c r="V71" s="661">
        <v>0</v>
      </c>
      <c r="W71" s="662">
        <f t="shared" si="2"/>
        <v>4256.18</v>
      </c>
      <c r="X71" s="647">
        <f t="shared" ca="1" si="3"/>
        <v>74.055199999999999</v>
      </c>
      <c r="Y71" s="662">
        <f t="shared" ca="1" si="4"/>
        <v>57.473074139290695</v>
      </c>
      <c r="Z71" s="701">
        <v>254159</v>
      </c>
      <c r="AA71" s="716" t="s">
        <v>1151</v>
      </c>
    </row>
    <row r="72" spans="1:27" x14ac:dyDescent="0.45">
      <c r="A72" s="655">
        <v>44255</v>
      </c>
      <c r="B72" s="646">
        <v>2021</v>
      </c>
      <c r="C72" s="701">
        <v>2</v>
      </c>
      <c r="D72" s="656">
        <f t="shared" si="0"/>
        <v>44228</v>
      </c>
      <c r="E72" t="s">
        <v>799</v>
      </c>
      <c r="F72" s="657">
        <v>241</v>
      </c>
      <c r="G72" s="657">
        <v>4102</v>
      </c>
      <c r="H72" s="658" t="s">
        <v>688</v>
      </c>
      <c r="I72" s="659">
        <v>0</v>
      </c>
      <c r="J72" s="657">
        <v>2018</v>
      </c>
      <c r="K72" s="646" t="s">
        <v>727</v>
      </c>
      <c r="L72" s="646" t="s">
        <v>766</v>
      </c>
      <c r="M72" s="646" t="str">
        <f t="shared" si="1"/>
        <v>Posted</v>
      </c>
      <c r="N72" s="646" t="s">
        <v>767</v>
      </c>
      <c r="O72" s="646">
        <v>34961</v>
      </c>
      <c r="P72" t="s">
        <v>768</v>
      </c>
      <c r="Q72" s="701" t="str">
        <f t="shared" si="5"/>
        <v>HTG</v>
      </c>
      <c r="R72" s="660">
        <v>255.37</v>
      </c>
      <c r="S72" s="660">
        <v>0</v>
      </c>
      <c r="T72" s="647">
        <v>0</v>
      </c>
      <c r="U72" s="661">
        <v>255.37</v>
      </c>
      <c r="V72" s="661">
        <v>0</v>
      </c>
      <c r="W72" s="662">
        <f t="shared" si="2"/>
        <v>255.37</v>
      </c>
      <c r="X72" s="647">
        <f t="shared" ca="1" si="3"/>
        <v>74.055199999999999</v>
      </c>
      <c r="Y72" s="662">
        <f t="shared" ca="1" si="4"/>
        <v>3.4483736456049003</v>
      </c>
      <c r="Z72" s="701">
        <v>254160</v>
      </c>
      <c r="AA72" s="716" t="s">
        <v>1151</v>
      </c>
    </row>
    <row r="73" spans="1:27" x14ac:dyDescent="0.45">
      <c r="A73" s="655">
        <v>44255</v>
      </c>
      <c r="B73" s="646">
        <v>2021</v>
      </c>
      <c r="C73" s="701">
        <v>2</v>
      </c>
      <c r="D73" s="656">
        <f t="shared" si="0"/>
        <v>44228</v>
      </c>
      <c r="E73" t="s">
        <v>800</v>
      </c>
      <c r="F73" s="657">
        <v>242</v>
      </c>
      <c r="G73" s="657">
        <v>4102</v>
      </c>
      <c r="H73" s="658" t="s">
        <v>688</v>
      </c>
      <c r="I73" s="659">
        <v>0</v>
      </c>
      <c r="J73" s="657">
        <v>2018</v>
      </c>
      <c r="K73" s="646" t="s">
        <v>727</v>
      </c>
      <c r="L73" s="646" t="s">
        <v>766</v>
      </c>
      <c r="M73" s="646" t="str">
        <f t="shared" si="1"/>
        <v>Posted</v>
      </c>
      <c r="N73" s="646" t="s">
        <v>767</v>
      </c>
      <c r="O73" s="646">
        <v>34961</v>
      </c>
      <c r="P73" t="s">
        <v>768</v>
      </c>
      <c r="Q73" s="701" t="str">
        <f t="shared" si="5"/>
        <v>HTG</v>
      </c>
      <c r="R73" s="660">
        <v>362.7</v>
      </c>
      <c r="S73" s="660">
        <v>0</v>
      </c>
      <c r="T73" s="647">
        <v>0</v>
      </c>
      <c r="U73" s="661">
        <v>362.7</v>
      </c>
      <c r="V73" s="661">
        <v>0</v>
      </c>
      <c r="W73" s="662">
        <f t="shared" si="2"/>
        <v>362.7</v>
      </c>
      <c r="X73" s="647">
        <f t="shared" ca="1" si="3"/>
        <v>74.055199999999999</v>
      </c>
      <c r="Y73" s="662">
        <f t="shared" ca="1" si="4"/>
        <v>4.897697933433439</v>
      </c>
      <c r="Z73" s="701">
        <v>254161</v>
      </c>
      <c r="AA73" s="716" t="s">
        <v>1151</v>
      </c>
    </row>
    <row r="74" spans="1:27" x14ac:dyDescent="0.45">
      <c r="A74" s="655">
        <v>44255</v>
      </c>
      <c r="B74" s="646">
        <v>2021</v>
      </c>
      <c r="C74" s="701">
        <v>2</v>
      </c>
      <c r="D74" s="656">
        <f t="shared" si="0"/>
        <v>44228</v>
      </c>
      <c r="E74" t="s">
        <v>801</v>
      </c>
      <c r="F74" s="657">
        <v>243</v>
      </c>
      <c r="G74" s="657">
        <v>4102</v>
      </c>
      <c r="H74" s="658" t="s">
        <v>688</v>
      </c>
      <c r="I74" s="659">
        <v>0</v>
      </c>
      <c r="J74" s="657">
        <v>2018</v>
      </c>
      <c r="K74" s="646" t="s">
        <v>727</v>
      </c>
      <c r="L74" s="646" t="s">
        <v>766</v>
      </c>
      <c r="M74" s="646" t="str">
        <f t="shared" si="1"/>
        <v>Posted</v>
      </c>
      <c r="N74" s="646" t="s">
        <v>767</v>
      </c>
      <c r="O74" s="646">
        <v>34961</v>
      </c>
      <c r="P74" t="s">
        <v>768</v>
      </c>
      <c r="Q74" s="701" t="str">
        <f t="shared" si="5"/>
        <v>HTG</v>
      </c>
      <c r="R74" s="660">
        <v>85.12</v>
      </c>
      <c r="S74" s="660">
        <v>0</v>
      </c>
      <c r="T74" s="647">
        <v>0</v>
      </c>
      <c r="U74" s="661">
        <v>85.12</v>
      </c>
      <c r="V74" s="661">
        <v>0</v>
      </c>
      <c r="W74" s="662">
        <f t="shared" si="2"/>
        <v>85.12</v>
      </c>
      <c r="X74" s="647">
        <f t="shared" ca="1" si="3"/>
        <v>74.055199999999999</v>
      </c>
      <c r="Y74" s="662">
        <f t="shared" ca="1" si="4"/>
        <v>1.1494128703993778</v>
      </c>
      <c r="Z74" s="701">
        <v>254162</v>
      </c>
      <c r="AA74" s="716" t="s">
        <v>1151</v>
      </c>
    </row>
    <row r="75" spans="1:27" x14ac:dyDescent="0.45">
      <c r="A75" s="655">
        <v>44255</v>
      </c>
      <c r="B75" s="646">
        <v>2021</v>
      </c>
      <c r="C75" s="701">
        <v>2</v>
      </c>
      <c r="D75" s="656">
        <f t="shared" si="0"/>
        <v>44228</v>
      </c>
      <c r="E75" t="s">
        <v>802</v>
      </c>
      <c r="F75" s="657">
        <v>244</v>
      </c>
      <c r="G75" s="657">
        <v>4102</v>
      </c>
      <c r="H75" s="658" t="s">
        <v>688</v>
      </c>
      <c r="I75" s="659">
        <v>0</v>
      </c>
      <c r="J75" s="657">
        <v>2018</v>
      </c>
      <c r="K75" s="646" t="s">
        <v>727</v>
      </c>
      <c r="L75" s="646" t="s">
        <v>766</v>
      </c>
      <c r="M75" s="646" t="str">
        <f t="shared" si="1"/>
        <v>Posted</v>
      </c>
      <c r="N75" s="646" t="s">
        <v>767</v>
      </c>
      <c r="O75" s="646">
        <v>34961</v>
      </c>
      <c r="P75" t="s">
        <v>768</v>
      </c>
      <c r="Q75" s="701" t="str">
        <f t="shared" si="5"/>
        <v>HTG</v>
      </c>
      <c r="R75" s="660">
        <v>354.68</v>
      </c>
      <c r="S75" s="660">
        <v>0</v>
      </c>
      <c r="T75" s="647">
        <v>0</v>
      </c>
      <c r="U75" s="661">
        <v>354.68</v>
      </c>
      <c r="V75" s="661">
        <v>0</v>
      </c>
      <c r="W75" s="662">
        <f t="shared" si="2"/>
        <v>354.68</v>
      </c>
      <c r="X75" s="647">
        <f t="shared" ca="1" si="3"/>
        <v>74.055199999999999</v>
      </c>
      <c r="Y75" s="662">
        <f t="shared" ca="1" si="4"/>
        <v>4.7894003392064297</v>
      </c>
      <c r="Z75" s="701">
        <v>254163</v>
      </c>
      <c r="AA75" s="716" t="s">
        <v>1151</v>
      </c>
    </row>
    <row r="76" spans="1:27" x14ac:dyDescent="0.45">
      <c r="A76" s="655">
        <v>44255</v>
      </c>
      <c r="B76" s="646">
        <v>2021</v>
      </c>
      <c r="C76" s="701">
        <v>2</v>
      </c>
      <c r="D76" s="656">
        <f t="shared" si="0"/>
        <v>44228</v>
      </c>
      <c r="E76" t="s">
        <v>803</v>
      </c>
      <c r="F76" s="657">
        <v>202</v>
      </c>
      <c r="G76" s="657">
        <v>4102</v>
      </c>
      <c r="H76" s="658" t="s">
        <v>688</v>
      </c>
      <c r="I76" s="659">
        <v>0</v>
      </c>
      <c r="J76" s="657">
        <v>2053</v>
      </c>
      <c r="K76" s="646" t="s">
        <v>738</v>
      </c>
      <c r="L76" s="646" t="s">
        <v>766</v>
      </c>
      <c r="M76" s="646" t="str">
        <f t="shared" si="1"/>
        <v>Posted</v>
      </c>
      <c r="N76" s="646" t="s">
        <v>767</v>
      </c>
      <c r="O76" s="646">
        <v>34961</v>
      </c>
      <c r="P76" t="s">
        <v>768</v>
      </c>
      <c r="Q76" s="701" t="str">
        <f t="shared" si="5"/>
        <v>HTG</v>
      </c>
      <c r="R76" s="660">
        <v>23468.94</v>
      </c>
      <c r="S76" s="660">
        <v>0</v>
      </c>
      <c r="T76" s="647">
        <v>0</v>
      </c>
      <c r="U76" s="661">
        <v>23468.94</v>
      </c>
      <c r="V76" s="661">
        <v>0</v>
      </c>
      <c r="W76" s="662">
        <f t="shared" si="2"/>
        <v>23468.94</v>
      </c>
      <c r="X76" s="647">
        <f t="shared" ca="1" si="3"/>
        <v>74.055199999999999</v>
      </c>
      <c r="Y76" s="662">
        <f t="shared" ca="1" si="4"/>
        <v>316.91143903466605</v>
      </c>
      <c r="Z76" s="701">
        <v>254164</v>
      </c>
      <c r="AA76" s="716" t="s">
        <v>1152</v>
      </c>
    </row>
    <row r="77" spans="1:27" x14ac:dyDescent="0.45">
      <c r="A77" s="655">
        <v>44255</v>
      </c>
      <c r="B77" s="646">
        <v>2021</v>
      </c>
      <c r="C77" s="701">
        <v>2</v>
      </c>
      <c r="D77" s="656">
        <f t="shared" si="0"/>
        <v>44228</v>
      </c>
      <c r="E77" t="s">
        <v>804</v>
      </c>
      <c r="F77" s="657">
        <v>241</v>
      </c>
      <c r="G77" s="657">
        <v>4102</v>
      </c>
      <c r="H77" s="658" t="s">
        <v>688</v>
      </c>
      <c r="I77" s="659">
        <v>0</v>
      </c>
      <c r="J77" s="657">
        <v>2053</v>
      </c>
      <c r="K77" s="646" t="s">
        <v>738</v>
      </c>
      <c r="L77" s="646" t="s">
        <v>766</v>
      </c>
      <c r="M77" s="646" t="str">
        <f t="shared" si="1"/>
        <v>Posted</v>
      </c>
      <c r="N77" s="646" t="s">
        <v>767</v>
      </c>
      <c r="O77" s="646">
        <v>34961</v>
      </c>
      <c r="P77" t="s">
        <v>768</v>
      </c>
      <c r="Q77" s="701" t="str">
        <f t="shared" si="5"/>
        <v>HTG</v>
      </c>
      <c r="R77" s="660">
        <v>1408.14</v>
      </c>
      <c r="S77" s="660">
        <v>0</v>
      </c>
      <c r="T77" s="647">
        <v>0</v>
      </c>
      <c r="U77" s="661">
        <v>1408.14</v>
      </c>
      <c r="V77" s="661">
        <v>0</v>
      </c>
      <c r="W77" s="662">
        <f t="shared" si="2"/>
        <v>1408.14</v>
      </c>
      <c r="X77" s="647">
        <f t="shared" ca="1" si="3"/>
        <v>74.055199999999999</v>
      </c>
      <c r="Y77" s="662">
        <f t="shared" ca="1" si="4"/>
        <v>19.014734954466398</v>
      </c>
      <c r="Z77" s="701">
        <v>254165</v>
      </c>
      <c r="AA77" s="716" t="s">
        <v>1152</v>
      </c>
    </row>
    <row r="78" spans="1:27" x14ac:dyDescent="0.45">
      <c r="A78" s="655">
        <v>44255</v>
      </c>
      <c r="B78" s="646">
        <v>2021</v>
      </c>
      <c r="C78" s="701">
        <v>2</v>
      </c>
      <c r="D78" s="656">
        <f t="shared" si="0"/>
        <v>44228</v>
      </c>
      <c r="E78" t="s">
        <v>805</v>
      </c>
      <c r="F78" s="657">
        <v>242</v>
      </c>
      <c r="G78" s="657">
        <v>4102</v>
      </c>
      <c r="H78" s="658" t="s">
        <v>688</v>
      </c>
      <c r="I78" s="659">
        <v>0</v>
      </c>
      <c r="J78" s="657">
        <v>2053</v>
      </c>
      <c r="K78" s="646" t="s">
        <v>738</v>
      </c>
      <c r="L78" s="646" t="s">
        <v>766</v>
      </c>
      <c r="M78" s="646" t="str">
        <f t="shared" si="1"/>
        <v>Posted</v>
      </c>
      <c r="N78" s="646" t="s">
        <v>767</v>
      </c>
      <c r="O78" s="646">
        <v>34961</v>
      </c>
      <c r="P78" t="s">
        <v>768</v>
      </c>
      <c r="Q78" s="701" t="str">
        <f t="shared" si="5"/>
        <v>HTG</v>
      </c>
      <c r="R78" s="660">
        <v>544.04999999999995</v>
      </c>
      <c r="S78" s="660">
        <v>0</v>
      </c>
      <c r="T78" s="647">
        <v>0</v>
      </c>
      <c r="U78" s="661">
        <v>544.04999999999995</v>
      </c>
      <c r="V78" s="661">
        <v>0</v>
      </c>
      <c r="W78" s="662">
        <f t="shared" si="2"/>
        <v>544.04999999999995</v>
      </c>
      <c r="X78" s="647">
        <f t="shared" ca="1" si="3"/>
        <v>74.055199999999999</v>
      </c>
      <c r="Y78" s="662">
        <f t="shared" ca="1" si="4"/>
        <v>7.346546900150158</v>
      </c>
      <c r="Z78" s="701">
        <v>254166</v>
      </c>
      <c r="AA78" s="716" t="s">
        <v>1152</v>
      </c>
    </row>
    <row r="79" spans="1:27" x14ac:dyDescent="0.45">
      <c r="A79" s="655">
        <v>44255</v>
      </c>
      <c r="B79" s="646">
        <v>2021</v>
      </c>
      <c r="C79" s="701">
        <v>2</v>
      </c>
      <c r="D79" s="656">
        <f t="shared" si="0"/>
        <v>44228</v>
      </c>
      <c r="E79" t="s">
        <v>806</v>
      </c>
      <c r="F79" s="657">
        <v>243</v>
      </c>
      <c r="G79" s="657">
        <v>4102</v>
      </c>
      <c r="H79" s="658" t="s">
        <v>688</v>
      </c>
      <c r="I79" s="659">
        <v>0</v>
      </c>
      <c r="J79" s="657">
        <v>2053</v>
      </c>
      <c r="K79" s="646" t="s">
        <v>738</v>
      </c>
      <c r="L79" s="646" t="s">
        <v>766</v>
      </c>
      <c r="M79" s="646" t="str">
        <f t="shared" si="1"/>
        <v>Posted</v>
      </c>
      <c r="N79" s="646" t="s">
        <v>767</v>
      </c>
      <c r="O79" s="646">
        <v>34961</v>
      </c>
      <c r="P79" t="s">
        <v>768</v>
      </c>
      <c r="Q79" s="701" t="str">
        <f t="shared" si="5"/>
        <v>HTG</v>
      </c>
      <c r="R79" s="660">
        <v>469.38</v>
      </c>
      <c r="S79" s="660">
        <v>0</v>
      </c>
      <c r="T79" s="647">
        <v>0</v>
      </c>
      <c r="U79" s="661">
        <v>469.38</v>
      </c>
      <c r="V79" s="661">
        <v>0</v>
      </c>
      <c r="W79" s="662">
        <f t="shared" si="2"/>
        <v>469.38</v>
      </c>
      <c r="X79" s="647">
        <f t="shared" ca="1" si="3"/>
        <v>74.055199999999999</v>
      </c>
      <c r="Y79" s="662">
        <f t="shared" ca="1" si="4"/>
        <v>6.3382449848221327</v>
      </c>
      <c r="Z79" s="701">
        <v>254167</v>
      </c>
      <c r="AA79" s="716" t="s">
        <v>1152</v>
      </c>
    </row>
    <row r="80" spans="1:27" x14ac:dyDescent="0.45">
      <c r="A80" s="655">
        <v>44255</v>
      </c>
      <c r="B80" s="646">
        <v>2021</v>
      </c>
      <c r="C80" s="701">
        <v>2</v>
      </c>
      <c r="D80" s="656">
        <f t="shared" si="0"/>
        <v>44228</v>
      </c>
      <c r="E80" t="s">
        <v>807</v>
      </c>
      <c r="F80" s="657">
        <v>244</v>
      </c>
      <c r="G80" s="657">
        <v>4102</v>
      </c>
      <c r="H80" s="658" t="s">
        <v>688</v>
      </c>
      <c r="I80" s="659">
        <v>0</v>
      </c>
      <c r="J80" s="657">
        <v>2053</v>
      </c>
      <c r="K80" s="646" t="s">
        <v>738</v>
      </c>
      <c r="L80" s="646" t="s">
        <v>766</v>
      </c>
      <c r="M80" s="646" t="str">
        <f t="shared" si="1"/>
        <v>Posted</v>
      </c>
      <c r="N80" s="646" t="s">
        <v>767</v>
      </c>
      <c r="O80" s="646">
        <v>34961</v>
      </c>
      <c r="P80" t="s">
        <v>768</v>
      </c>
      <c r="Q80" s="701" t="str">
        <f t="shared" si="5"/>
        <v>HTG</v>
      </c>
      <c r="R80" s="660">
        <v>1955.75</v>
      </c>
      <c r="S80" s="660">
        <v>0</v>
      </c>
      <c r="T80" s="647">
        <v>0</v>
      </c>
      <c r="U80" s="661">
        <v>1955.75</v>
      </c>
      <c r="V80" s="661">
        <v>0</v>
      </c>
      <c r="W80" s="662">
        <f t="shared" si="2"/>
        <v>1955.75</v>
      </c>
      <c r="X80" s="647">
        <f t="shared" ca="1" si="3"/>
        <v>74.055199999999999</v>
      </c>
      <c r="Y80" s="662">
        <f t="shared" ca="1" si="4"/>
        <v>26.409354103425553</v>
      </c>
      <c r="Z80" s="701">
        <v>254168</v>
      </c>
      <c r="AA80" s="716" t="s">
        <v>1152</v>
      </c>
    </row>
    <row r="81" spans="1:27" x14ac:dyDescent="0.45">
      <c r="A81" s="655">
        <v>44255</v>
      </c>
      <c r="B81" s="646">
        <v>2021</v>
      </c>
      <c r="C81" s="701">
        <v>2</v>
      </c>
      <c r="D81" s="656">
        <f t="shared" si="0"/>
        <v>44228</v>
      </c>
      <c r="E81" t="s">
        <v>808</v>
      </c>
      <c r="F81" s="657">
        <v>202</v>
      </c>
      <c r="G81" s="657">
        <v>4102</v>
      </c>
      <c r="H81" s="658" t="s">
        <v>688</v>
      </c>
      <c r="I81" s="659">
        <v>0</v>
      </c>
      <c r="J81" s="657">
        <v>2061</v>
      </c>
      <c r="K81" s="646" t="s">
        <v>809</v>
      </c>
      <c r="L81" s="646" t="s">
        <v>766</v>
      </c>
      <c r="M81" s="646" t="str">
        <f t="shared" si="1"/>
        <v>Posted</v>
      </c>
      <c r="N81" s="646" t="s">
        <v>767</v>
      </c>
      <c r="O81" s="646">
        <v>34961</v>
      </c>
      <c r="P81" t="s">
        <v>768</v>
      </c>
      <c r="Q81" s="701" t="str">
        <f t="shared" si="5"/>
        <v>HTG</v>
      </c>
      <c r="R81" s="660">
        <v>5030.8100000000004</v>
      </c>
      <c r="S81" s="660">
        <v>0</v>
      </c>
      <c r="T81" s="647">
        <v>0</v>
      </c>
      <c r="U81" s="661">
        <v>5030.8100000000004</v>
      </c>
      <c r="V81" s="661">
        <v>0</v>
      </c>
      <c r="W81" s="662">
        <f t="shared" si="2"/>
        <v>5030.8100000000004</v>
      </c>
      <c r="X81" s="647">
        <f t="shared" ca="1" si="3"/>
        <v>74.055199999999999</v>
      </c>
      <c r="Y81" s="662">
        <f t="shared" ca="1" si="4"/>
        <v>67.933244390670751</v>
      </c>
      <c r="Z81" s="701">
        <v>254169</v>
      </c>
      <c r="AA81" s="716" t="s">
        <v>31</v>
      </c>
    </row>
    <row r="82" spans="1:27" x14ac:dyDescent="0.45">
      <c r="A82" s="655">
        <v>44255</v>
      </c>
      <c r="B82" s="646">
        <v>2021</v>
      </c>
      <c r="C82" s="701">
        <v>2</v>
      </c>
      <c r="D82" s="656">
        <f t="shared" ref="D82:D145" si="6">DATE(YEAR(A82),MONTH(A82),1)</f>
        <v>44228</v>
      </c>
      <c r="E82" t="s">
        <v>810</v>
      </c>
      <c r="F82" s="657">
        <v>241</v>
      </c>
      <c r="G82" s="657">
        <v>4102</v>
      </c>
      <c r="H82" s="658" t="s">
        <v>688</v>
      </c>
      <c r="I82" s="659">
        <v>0</v>
      </c>
      <c r="J82" s="657">
        <v>2061</v>
      </c>
      <c r="K82" s="646" t="s">
        <v>811</v>
      </c>
      <c r="L82" s="646" t="s">
        <v>766</v>
      </c>
      <c r="M82" s="646" t="str">
        <f t="shared" ref="M82:M145" si="7">IF("Open"="Work","Unposted","Posted")</f>
        <v>Posted</v>
      </c>
      <c r="N82" s="646" t="s">
        <v>767</v>
      </c>
      <c r="O82" s="646">
        <v>34961</v>
      </c>
      <c r="P82" t="s">
        <v>768</v>
      </c>
      <c r="Q82" s="701" t="str">
        <f t="shared" si="5"/>
        <v>HTG</v>
      </c>
      <c r="R82" s="660">
        <v>301.85000000000002</v>
      </c>
      <c r="S82" s="660">
        <v>0</v>
      </c>
      <c r="T82" s="647">
        <v>0</v>
      </c>
      <c r="U82" s="661">
        <v>301.85000000000002</v>
      </c>
      <c r="V82" s="661">
        <v>0</v>
      </c>
      <c r="W82" s="662">
        <f t="shared" ref="W82:W145" si="8">U82-V82</f>
        <v>301.85000000000002</v>
      </c>
      <c r="X82" s="647">
        <f t="shared" ref="X82:X145" ca="1" si="9">IFERROR(IF($B$14="",1,IF($C$14="Y",$B$14,HLOOKUP($D82,INDIRECT("'ExchangeInfo'!A1:XFD2"),2))),"")</f>
        <v>74.055199999999999</v>
      </c>
      <c r="Y82" s="662">
        <f t="shared" ref="Y82:Y145" ca="1" si="10">IFERROR(IF(OR(X82=0,X82=""),"NO EXCHANGE RATE FOUND",IF(AND($C$14="Y",$E$14="Divide")=TRUE,W82/X82,IF(AND($C$14="Y",$E$14="Multiply")=TRUE,W82*X82,IF(INDIRECT("'ExchangeInfo'!C2")="Multiply",W82/X82,W82*X82)))),"")</f>
        <v>4.0760135682571921</v>
      </c>
      <c r="Z82" s="701">
        <v>254170</v>
      </c>
      <c r="AA82" s="716" t="s">
        <v>31</v>
      </c>
    </row>
    <row r="83" spans="1:27" x14ac:dyDescent="0.45">
      <c r="A83" s="655">
        <v>44255</v>
      </c>
      <c r="B83" s="646">
        <v>2021</v>
      </c>
      <c r="C83" s="701">
        <v>2</v>
      </c>
      <c r="D83" s="656">
        <f t="shared" si="6"/>
        <v>44228</v>
      </c>
      <c r="E83" t="s">
        <v>812</v>
      </c>
      <c r="F83" s="657">
        <v>242</v>
      </c>
      <c r="G83" s="657">
        <v>4102</v>
      </c>
      <c r="H83" s="658" t="s">
        <v>688</v>
      </c>
      <c r="I83" s="659">
        <v>0</v>
      </c>
      <c r="J83" s="657">
        <v>2061</v>
      </c>
      <c r="K83" s="646" t="s">
        <v>813</v>
      </c>
      <c r="L83" s="646" t="s">
        <v>766</v>
      </c>
      <c r="M83" s="646" t="str">
        <f t="shared" si="7"/>
        <v>Posted</v>
      </c>
      <c r="N83" s="646" t="s">
        <v>767</v>
      </c>
      <c r="O83" s="646">
        <v>34961</v>
      </c>
      <c r="P83" t="s">
        <v>768</v>
      </c>
      <c r="Q83" s="701" t="str">
        <f t="shared" si="5"/>
        <v>HTG</v>
      </c>
      <c r="R83" s="660">
        <v>544.04999999999995</v>
      </c>
      <c r="S83" s="660">
        <v>0</v>
      </c>
      <c r="T83" s="647">
        <v>0</v>
      </c>
      <c r="U83" s="661">
        <v>544.04999999999995</v>
      </c>
      <c r="V83" s="661">
        <v>0</v>
      </c>
      <c r="W83" s="662">
        <f t="shared" si="8"/>
        <v>544.04999999999995</v>
      </c>
      <c r="X83" s="647">
        <f t="shared" ca="1" si="9"/>
        <v>74.055199999999999</v>
      </c>
      <c r="Y83" s="662">
        <f t="shared" ca="1" si="10"/>
        <v>7.346546900150158</v>
      </c>
      <c r="Z83" s="701">
        <v>254171</v>
      </c>
      <c r="AA83" s="716" t="s">
        <v>31</v>
      </c>
    </row>
    <row r="84" spans="1:27" x14ac:dyDescent="0.45">
      <c r="A84" s="655">
        <v>44255</v>
      </c>
      <c r="B84" s="646">
        <v>2021</v>
      </c>
      <c r="C84" s="701">
        <v>2</v>
      </c>
      <c r="D84" s="656">
        <f t="shared" si="6"/>
        <v>44228</v>
      </c>
      <c r="E84" t="s">
        <v>814</v>
      </c>
      <c r="F84" s="657">
        <v>243</v>
      </c>
      <c r="G84" s="657">
        <v>4102</v>
      </c>
      <c r="H84" s="658" t="s">
        <v>688</v>
      </c>
      <c r="I84" s="659">
        <v>0</v>
      </c>
      <c r="J84" s="657">
        <v>2061</v>
      </c>
      <c r="K84" s="646" t="s">
        <v>815</v>
      </c>
      <c r="L84" s="646" t="s">
        <v>766</v>
      </c>
      <c r="M84" s="646" t="str">
        <f t="shared" si="7"/>
        <v>Posted</v>
      </c>
      <c r="N84" s="646" t="s">
        <v>767</v>
      </c>
      <c r="O84" s="646">
        <v>34961</v>
      </c>
      <c r="P84" t="s">
        <v>768</v>
      </c>
      <c r="Q84" s="701" t="str">
        <f t="shared" ref="Q84:Q147" si="11">LEFT("HTG            ",3)</f>
        <v>HTG</v>
      </c>
      <c r="R84" s="660">
        <v>100.62</v>
      </c>
      <c r="S84" s="660">
        <v>0</v>
      </c>
      <c r="T84" s="647">
        <v>0</v>
      </c>
      <c r="U84" s="661">
        <v>100.62</v>
      </c>
      <c r="V84" s="661">
        <v>0</v>
      </c>
      <c r="W84" s="662">
        <f t="shared" si="8"/>
        <v>100.62</v>
      </c>
      <c r="X84" s="647">
        <f t="shared" ca="1" si="9"/>
        <v>74.055199999999999</v>
      </c>
      <c r="Y84" s="662">
        <f t="shared" ca="1" si="10"/>
        <v>1.3587162008879863</v>
      </c>
      <c r="Z84" s="701">
        <v>254172</v>
      </c>
      <c r="AA84" s="716" t="s">
        <v>31</v>
      </c>
    </row>
    <row r="85" spans="1:27" x14ac:dyDescent="0.45">
      <c r="A85" s="655">
        <v>44255</v>
      </c>
      <c r="B85" s="646">
        <v>2021</v>
      </c>
      <c r="C85" s="701">
        <v>2</v>
      </c>
      <c r="D85" s="656">
        <f t="shared" si="6"/>
        <v>44228</v>
      </c>
      <c r="E85" t="s">
        <v>816</v>
      </c>
      <c r="F85" s="657">
        <v>244</v>
      </c>
      <c r="G85" s="657">
        <v>4102</v>
      </c>
      <c r="H85" s="658" t="s">
        <v>688</v>
      </c>
      <c r="I85" s="659">
        <v>0</v>
      </c>
      <c r="J85" s="657">
        <v>2061</v>
      </c>
      <c r="K85" s="646" t="s">
        <v>817</v>
      </c>
      <c r="L85" s="646" t="s">
        <v>766</v>
      </c>
      <c r="M85" s="646" t="str">
        <f t="shared" si="7"/>
        <v>Posted</v>
      </c>
      <c r="N85" s="646" t="s">
        <v>767</v>
      </c>
      <c r="O85" s="646">
        <v>34961</v>
      </c>
      <c r="P85" t="s">
        <v>768</v>
      </c>
      <c r="Q85" s="701" t="str">
        <f t="shared" si="11"/>
        <v>HTG</v>
      </c>
      <c r="R85" s="660">
        <v>419.23</v>
      </c>
      <c r="S85" s="660">
        <v>0</v>
      </c>
      <c r="T85" s="647">
        <v>0</v>
      </c>
      <c r="U85" s="661">
        <v>419.23</v>
      </c>
      <c r="V85" s="661">
        <v>0</v>
      </c>
      <c r="W85" s="662">
        <f t="shared" si="8"/>
        <v>419.23</v>
      </c>
      <c r="X85" s="647">
        <f t="shared" ca="1" si="9"/>
        <v>74.055199999999999</v>
      </c>
      <c r="Y85" s="662">
        <f t="shared" ca="1" si="10"/>
        <v>5.6610474348864095</v>
      </c>
      <c r="Z85" s="701">
        <v>254173</v>
      </c>
      <c r="AA85" s="716" t="s">
        <v>31</v>
      </c>
    </row>
    <row r="86" spans="1:27" x14ac:dyDescent="0.45">
      <c r="A86" s="655">
        <v>44255</v>
      </c>
      <c r="B86" s="646">
        <v>2021</v>
      </c>
      <c r="C86" s="701">
        <v>2</v>
      </c>
      <c r="D86" s="656">
        <f t="shared" si="6"/>
        <v>44228</v>
      </c>
      <c r="E86" t="s">
        <v>818</v>
      </c>
      <c r="F86" s="657">
        <v>202</v>
      </c>
      <c r="G86" s="657">
        <v>4102</v>
      </c>
      <c r="H86" s="658" t="s">
        <v>688</v>
      </c>
      <c r="I86" s="659">
        <v>0</v>
      </c>
      <c r="J86" s="657">
        <v>2062</v>
      </c>
      <c r="K86" s="646" t="s">
        <v>742</v>
      </c>
      <c r="L86" s="646" t="s">
        <v>766</v>
      </c>
      <c r="M86" s="646" t="str">
        <f t="shared" si="7"/>
        <v>Posted</v>
      </c>
      <c r="N86" s="646" t="s">
        <v>767</v>
      </c>
      <c r="O86" s="646">
        <v>34961</v>
      </c>
      <c r="P86" t="s">
        <v>768</v>
      </c>
      <c r="Q86" s="701" t="str">
        <f t="shared" si="11"/>
        <v>HTG</v>
      </c>
      <c r="R86" s="660">
        <v>14160.9</v>
      </c>
      <c r="S86" s="660">
        <v>0</v>
      </c>
      <c r="T86" s="647">
        <v>0</v>
      </c>
      <c r="U86" s="661">
        <v>14160.9</v>
      </c>
      <c r="V86" s="661">
        <v>0</v>
      </c>
      <c r="W86" s="662">
        <f t="shared" si="8"/>
        <v>14160.9</v>
      </c>
      <c r="X86" s="647">
        <f t="shared" ca="1" si="9"/>
        <v>74.055199999999999</v>
      </c>
      <c r="Y86" s="662">
        <f t="shared" ca="1" si="10"/>
        <v>191.22087307846039</v>
      </c>
      <c r="Z86" s="701">
        <v>254174</v>
      </c>
      <c r="AA86" s="716" t="s">
        <v>1153</v>
      </c>
    </row>
    <row r="87" spans="1:27" x14ac:dyDescent="0.45">
      <c r="A87" s="655">
        <v>44255</v>
      </c>
      <c r="B87" s="646">
        <v>2021</v>
      </c>
      <c r="C87" s="701">
        <v>2</v>
      </c>
      <c r="D87" s="656">
        <f t="shared" si="6"/>
        <v>44228</v>
      </c>
      <c r="E87" t="s">
        <v>819</v>
      </c>
      <c r="F87" s="657">
        <v>241</v>
      </c>
      <c r="G87" s="657">
        <v>4102</v>
      </c>
      <c r="H87" s="658" t="s">
        <v>688</v>
      </c>
      <c r="I87" s="659">
        <v>0</v>
      </c>
      <c r="J87" s="657">
        <v>2062</v>
      </c>
      <c r="K87" s="646" t="s">
        <v>742</v>
      </c>
      <c r="L87" s="646" t="s">
        <v>766</v>
      </c>
      <c r="M87" s="646" t="str">
        <f t="shared" si="7"/>
        <v>Posted</v>
      </c>
      <c r="N87" s="646" t="s">
        <v>767</v>
      </c>
      <c r="O87" s="646">
        <v>34961</v>
      </c>
      <c r="P87" t="s">
        <v>768</v>
      </c>
      <c r="Q87" s="701" t="str">
        <f t="shared" si="11"/>
        <v>HTG</v>
      </c>
      <c r="R87" s="660">
        <v>849.65</v>
      </c>
      <c r="S87" s="660">
        <v>0</v>
      </c>
      <c r="T87" s="647">
        <v>0</v>
      </c>
      <c r="U87" s="661">
        <v>849.65</v>
      </c>
      <c r="V87" s="661">
        <v>0</v>
      </c>
      <c r="W87" s="662">
        <f t="shared" si="8"/>
        <v>849.65</v>
      </c>
      <c r="X87" s="647">
        <f t="shared" ca="1" si="9"/>
        <v>74.055199999999999</v>
      </c>
      <c r="Y87" s="662">
        <f t="shared" ca="1" si="10"/>
        <v>11.473198370944917</v>
      </c>
      <c r="Z87" s="701">
        <v>254175</v>
      </c>
      <c r="AA87" s="716" t="s">
        <v>1153</v>
      </c>
    </row>
    <row r="88" spans="1:27" x14ac:dyDescent="0.45">
      <c r="A88" s="655">
        <v>44255</v>
      </c>
      <c r="B88" s="646">
        <v>2021</v>
      </c>
      <c r="C88" s="701">
        <v>2</v>
      </c>
      <c r="D88" s="656">
        <f t="shared" si="6"/>
        <v>44228</v>
      </c>
      <c r="E88" t="s">
        <v>820</v>
      </c>
      <c r="F88" s="657">
        <v>242</v>
      </c>
      <c r="G88" s="657">
        <v>4102</v>
      </c>
      <c r="H88" s="658" t="s">
        <v>688</v>
      </c>
      <c r="I88" s="659">
        <v>0</v>
      </c>
      <c r="J88" s="657">
        <v>2062</v>
      </c>
      <c r="K88" s="646" t="s">
        <v>742</v>
      </c>
      <c r="L88" s="646" t="s">
        <v>766</v>
      </c>
      <c r="M88" s="646" t="str">
        <f t="shared" si="7"/>
        <v>Posted</v>
      </c>
      <c r="N88" s="646" t="s">
        <v>767</v>
      </c>
      <c r="O88" s="646">
        <v>34961</v>
      </c>
      <c r="P88" t="s">
        <v>768</v>
      </c>
      <c r="Q88" s="701" t="str">
        <f t="shared" si="11"/>
        <v>HTG</v>
      </c>
      <c r="R88" s="660">
        <v>362.7</v>
      </c>
      <c r="S88" s="660">
        <v>0</v>
      </c>
      <c r="T88" s="647">
        <v>0</v>
      </c>
      <c r="U88" s="661">
        <v>362.7</v>
      </c>
      <c r="V88" s="661">
        <v>0</v>
      </c>
      <c r="W88" s="662">
        <f t="shared" si="8"/>
        <v>362.7</v>
      </c>
      <c r="X88" s="647">
        <f t="shared" ca="1" si="9"/>
        <v>74.055199999999999</v>
      </c>
      <c r="Y88" s="662">
        <f t="shared" ca="1" si="10"/>
        <v>4.897697933433439</v>
      </c>
      <c r="Z88" s="701">
        <v>254176</v>
      </c>
      <c r="AA88" s="716" t="s">
        <v>1153</v>
      </c>
    </row>
    <row r="89" spans="1:27" x14ac:dyDescent="0.45">
      <c r="A89" s="655">
        <v>44255</v>
      </c>
      <c r="B89" s="646">
        <v>2021</v>
      </c>
      <c r="C89" s="701">
        <v>2</v>
      </c>
      <c r="D89" s="656">
        <f t="shared" si="6"/>
        <v>44228</v>
      </c>
      <c r="E89" t="s">
        <v>821</v>
      </c>
      <c r="F89" s="657">
        <v>243</v>
      </c>
      <c r="G89" s="657">
        <v>4102</v>
      </c>
      <c r="H89" s="658" t="s">
        <v>688</v>
      </c>
      <c r="I89" s="659">
        <v>0</v>
      </c>
      <c r="J89" s="657">
        <v>2062</v>
      </c>
      <c r="K89" s="646" t="s">
        <v>742</v>
      </c>
      <c r="L89" s="646" t="s">
        <v>766</v>
      </c>
      <c r="M89" s="646" t="str">
        <f t="shared" si="7"/>
        <v>Posted</v>
      </c>
      <c r="N89" s="646" t="s">
        <v>767</v>
      </c>
      <c r="O89" s="646">
        <v>34961</v>
      </c>
      <c r="P89" t="s">
        <v>768</v>
      </c>
      <c r="Q89" s="701" t="str">
        <f t="shared" si="11"/>
        <v>HTG</v>
      </c>
      <c r="R89" s="660">
        <v>283.22000000000003</v>
      </c>
      <c r="S89" s="660">
        <v>0</v>
      </c>
      <c r="T89" s="647">
        <v>0</v>
      </c>
      <c r="U89" s="661">
        <v>283.22000000000003</v>
      </c>
      <c r="V89" s="661">
        <v>0</v>
      </c>
      <c r="W89" s="662">
        <f t="shared" si="8"/>
        <v>283.22000000000003</v>
      </c>
      <c r="X89" s="647">
        <f t="shared" ca="1" si="9"/>
        <v>74.055199999999999</v>
      </c>
      <c r="Y89" s="662">
        <f t="shared" ca="1" si="10"/>
        <v>3.8244444684505616</v>
      </c>
      <c r="Z89" s="701">
        <v>254177</v>
      </c>
      <c r="AA89" s="716" t="s">
        <v>1153</v>
      </c>
    </row>
    <row r="90" spans="1:27" x14ac:dyDescent="0.45">
      <c r="A90" s="655">
        <v>44255</v>
      </c>
      <c r="B90" s="646">
        <v>2021</v>
      </c>
      <c r="C90" s="701">
        <v>2</v>
      </c>
      <c r="D90" s="656">
        <f t="shared" si="6"/>
        <v>44228</v>
      </c>
      <c r="E90" t="s">
        <v>822</v>
      </c>
      <c r="F90" s="657">
        <v>244</v>
      </c>
      <c r="G90" s="657">
        <v>4102</v>
      </c>
      <c r="H90" s="658" t="s">
        <v>688</v>
      </c>
      <c r="I90" s="659">
        <v>0</v>
      </c>
      <c r="J90" s="657">
        <v>2062</v>
      </c>
      <c r="K90" s="646" t="s">
        <v>742</v>
      </c>
      <c r="L90" s="646" t="s">
        <v>766</v>
      </c>
      <c r="M90" s="646" t="str">
        <f t="shared" si="7"/>
        <v>Posted</v>
      </c>
      <c r="N90" s="646" t="s">
        <v>767</v>
      </c>
      <c r="O90" s="646">
        <v>34961</v>
      </c>
      <c r="P90" t="s">
        <v>768</v>
      </c>
      <c r="Q90" s="701" t="str">
        <f t="shared" si="11"/>
        <v>HTG</v>
      </c>
      <c r="R90" s="660">
        <v>1180.07</v>
      </c>
      <c r="S90" s="660">
        <v>0</v>
      </c>
      <c r="T90" s="647">
        <v>0</v>
      </c>
      <c r="U90" s="661">
        <v>1180.07</v>
      </c>
      <c r="V90" s="661">
        <v>0</v>
      </c>
      <c r="W90" s="662">
        <f t="shared" si="8"/>
        <v>1180.07</v>
      </c>
      <c r="X90" s="647">
        <f t="shared" ca="1" si="9"/>
        <v>74.055199999999999</v>
      </c>
      <c r="Y90" s="662">
        <f t="shared" ca="1" si="10"/>
        <v>15.935005239334982</v>
      </c>
      <c r="Z90" s="701">
        <v>254178</v>
      </c>
      <c r="AA90" s="716" t="s">
        <v>1153</v>
      </c>
    </row>
    <row r="91" spans="1:27" x14ac:dyDescent="0.45">
      <c r="A91" s="655">
        <v>44255</v>
      </c>
      <c r="B91" s="646">
        <v>2021</v>
      </c>
      <c r="C91" s="701">
        <v>2</v>
      </c>
      <c r="D91" s="656">
        <f t="shared" si="6"/>
        <v>44228</v>
      </c>
      <c r="E91" t="s">
        <v>823</v>
      </c>
      <c r="F91" s="657">
        <v>202</v>
      </c>
      <c r="G91" s="657">
        <v>4102</v>
      </c>
      <c r="H91" s="658" t="s">
        <v>688</v>
      </c>
      <c r="I91" s="659">
        <v>0</v>
      </c>
      <c r="J91" s="657">
        <v>2066</v>
      </c>
      <c r="K91" s="646" t="s">
        <v>744</v>
      </c>
      <c r="L91" s="646" t="s">
        <v>766</v>
      </c>
      <c r="M91" s="646" t="str">
        <f t="shared" si="7"/>
        <v>Posted</v>
      </c>
      <c r="N91" s="646" t="s">
        <v>767</v>
      </c>
      <c r="O91" s="646">
        <v>34961</v>
      </c>
      <c r="P91" t="s">
        <v>768</v>
      </c>
      <c r="Q91" s="701" t="str">
        <f t="shared" si="11"/>
        <v>HTG</v>
      </c>
      <c r="R91" s="660">
        <v>5985.59</v>
      </c>
      <c r="S91" s="660">
        <v>0</v>
      </c>
      <c r="T91" s="647">
        <v>0</v>
      </c>
      <c r="U91" s="661">
        <v>5985.59</v>
      </c>
      <c r="V91" s="661">
        <v>0</v>
      </c>
      <c r="W91" s="662">
        <f t="shared" si="8"/>
        <v>5985.59</v>
      </c>
      <c r="X91" s="647">
        <f t="shared" ca="1" si="9"/>
        <v>74.055199999999999</v>
      </c>
      <c r="Y91" s="662">
        <f t="shared" ca="1" si="10"/>
        <v>80.826059479955489</v>
      </c>
      <c r="Z91" s="701">
        <v>254179</v>
      </c>
      <c r="AA91" s="716" t="s">
        <v>1154</v>
      </c>
    </row>
    <row r="92" spans="1:27" x14ac:dyDescent="0.45">
      <c r="A92" s="655">
        <v>44255</v>
      </c>
      <c r="B92" s="646">
        <v>2021</v>
      </c>
      <c r="C92" s="701">
        <v>2</v>
      </c>
      <c r="D92" s="656">
        <f t="shared" si="6"/>
        <v>44228</v>
      </c>
      <c r="E92" t="s">
        <v>824</v>
      </c>
      <c r="F92" s="657">
        <v>241</v>
      </c>
      <c r="G92" s="657">
        <v>4102</v>
      </c>
      <c r="H92" s="658" t="s">
        <v>688</v>
      </c>
      <c r="I92" s="659">
        <v>0</v>
      </c>
      <c r="J92" s="657">
        <v>2066</v>
      </c>
      <c r="K92" s="646" t="s">
        <v>744</v>
      </c>
      <c r="L92" s="646" t="s">
        <v>766</v>
      </c>
      <c r="M92" s="646" t="str">
        <f t="shared" si="7"/>
        <v>Posted</v>
      </c>
      <c r="N92" s="646" t="s">
        <v>767</v>
      </c>
      <c r="O92" s="646">
        <v>34961</v>
      </c>
      <c r="P92" t="s">
        <v>768</v>
      </c>
      <c r="Q92" s="701" t="str">
        <f t="shared" si="11"/>
        <v>HTG</v>
      </c>
      <c r="R92" s="660">
        <v>359.14</v>
      </c>
      <c r="S92" s="660">
        <v>0</v>
      </c>
      <c r="T92" s="647">
        <v>0</v>
      </c>
      <c r="U92" s="661">
        <v>359.14</v>
      </c>
      <c r="V92" s="661">
        <v>0</v>
      </c>
      <c r="W92" s="662">
        <f t="shared" si="8"/>
        <v>359.14</v>
      </c>
      <c r="X92" s="647">
        <f t="shared" ca="1" si="9"/>
        <v>74.055199999999999</v>
      </c>
      <c r="Y92" s="662">
        <f t="shared" ca="1" si="10"/>
        <v>4.8496256846244421</v>
      </c>
      <c r="Z92" s="701">
        <v>254180</v>
      </c>
      <c r="AA92" s="716" t="s">
        <v>1154</v>
      </c>
    </row>
    <row r="93" spans="1:27" x14ac:dyDescent="0.45">
      <c r="A93" s="655">
        <v>44255</v>
      </c>
      <c r="B93" s="646">
        <v>2021</v>
      </c>
      <c r="C93" s="701">
        <v>2</v>
      </c>
      <c r="D93" s="656">
        <f t="shared" si="6"/>
        <v>44228</v>
      </c>
      <c r="E93" t="s">
        <v>825</v>
      </c>
      <c r="F93" s="657">
        <v>242</v>
      </c>
      <c r="G93" s="657">
        <v>4102</v>
      </c>
      <c r="H93" s="658" t="s">
        <v>688</v>
      </c>
      <c r="I93" s="659">
        <v>0</v>
      </c>
      <c r="J93" s="657">
        <v>2066</v>
      </c>
      <c r="K93" s="646" t="s">
        <v>744</v>
      </c>
      <c r="L93" s="646" t="s">
        <v>766</v>
      </c>
      <c r="M93" s="646" t="str">
        <f t="shared" si="7"/>
        <v>Posted</v>
      </c>
      <c r="N93" s="646" t="s">
        <v>767</v>
      </c>
      <c r="O93" s="646">
        <v>34961</v>
      </c>
      <c r="P93" t="s">
        <v>768</v>
      </c>
      <c r="Q93" s="701" t="str">
        <f t="shared" si="11"/>
        <v>HTG</v>
      </c>
      <c r="R93" s="660">
        <v>362.7</v>
      </c>
      <c r="S93" s="660">
        <v>0</v>
      </c>
      <c r="T93" s="647">
        <v>0</v>
      </c>
      <c r="U93" s="661">
        <v>362.7</v>
      </c>
      <c r="V93" s="661">
        <v>0</v>
      </c>
      <c r="W93" s="662">
        <f t="shared" si="8"/>
        <v>362.7</v>
      </c>
      <c r="X93" s="647">
        <f t="shared" ca="1" si="9"/>
        <v>74.055199999999999</v>
      </c>
      <c r="Y93" s="662">
        <f t="shared" ca="1" si="10"/>
        <v>4.897697933433439</v>
      </c>
      <c r="Z93" s="701">
        <v>254181</v>
      </c>
      <c r="AA93" s="716" t="s">
        <v>1154</v>
      </c>
    </row>
    <row r="94" spans="1:27" x14ac:dyDescent="0.45">
      <c r="A94" s="655">
        <v>44255</v>
      </c>
      <c r="B94" s="646">
        <v>2021</v>
      </c>
      <c r="C94" s="701">
        <v>2</v>
      </c>
      <c r="D94" s="656">
        <f t="shared" si="6"/>
        <v>44228</v>
      </c>
      <c r="E94" t="s">
        <v>826</v>
      </c>
      <c r="F94" s="657">
        <v>243</v>
      </c>
      <c r="G94" s="657">
        <v>4102</v>
      </c>
      <c r="H94" s="658" t="s">
        <v>688</v>
      </c>
      <c r="I94" s="659">
        <v>0</v>
      </c>
      <c r="J94" s="657">
        <v>2066</v>
      </c>
      <c r="K94" s="646" t="s">
        <v>744</v>
      </c>
      <c r="L94" s="646" t="s">
        <v>766</v>
      </c>
      <c r="M94" s="646" t="str">
        <f t="shared" si="7"/>
        <v>Posted</v>
      </c>
      <c r="N94" s="646" t="s">
        <v>767</v>
      </c>
      <c r="O94" s="646">
        <v>34961</v>
      </c>
      <c r="P94" t="s">
        <v>768</v>
      </c>
      <c r="Q94" s="701" t="str">
        <f t="shared" si="11"/>
        <v>HTG</v>
      </c>
      <c r="R94" s="660">
        <v>119.71</v>
      </c>
      <c r="S94" s="660">
        <v>0</v>
      </c>
      <c r="T94" s="647">
        <v>0</v>
      </c>
      <c r="U94" s="661">
        <v>119.71</v>
      </c>
      <c r="V94" s="661">
        <v>0</v>
      </c>
      <c r="W94" s="662">
        <f t="shared" si="8"/>
        <v>119.71</v>
      </c>
      <c r="X94" s="647">
        <f t="shared" ca="1" si="9"/>
        <v>74.055199999999999</v>
      </c>
      <c r="Y94" s="662">
        <f t="shared" ca="1" si="10"/>
        <v>1.6164968834058917</v>
      </c>
      <c r="Z94" s="701">
        <v>254182</v>
      </c>
      <c r="AA94" s="716" t="s">
        <v>1154</v>
      </c>
    </row>
    <row r="95" spans="1:27" x14ac:dyDescent="0.45">
      <c r="A95" s="655">
        <v>44255</v>
      </c>
      <c r="B95" s="646">
        <v>2021</v>
      </c>
      <c r="C95" s="701">
        <v>2</v>
      </c>
      <c r="D95" s="656">
        <f t="shared" si="6"/>
        <v>44228</v>
      </c>
      <c r="E95" t="s">
        <v>827</v>
      </c>
      <c r="F95" s="657">
        <v>244</v>
      </c>
      <c r="G95" s="657">
        <v>4102</v>
      </c>
      <c r="H95" s="658" t="s">
        <v>688</v>
      </c>
      <c r="I95" s="659">
        <v>0</v>
      </c>
      <c r="J95" s="657">
        <v>2066</v>
      </c>
      <c r="K95" s="646" t="s">
        <v>744</v>
      </c>
      <c r="L95" s="646" t="s">
        <v>766</v>
      </c>
      <c r="M95" s="646" t="str">
        <f t="shared" si="7"/>
        <v>Posted</v>
      </c>
      <c r="N95" s="646" t="s">
        <v>767</v>
      </c>
      <c r="O95" s="646">
        <v>34961</v>
      </c>
      <c r="P95" t="s">
        <v>768</v>
      </c>
      <c r="Q95" s="701" t="str">
        <f t="shared" si="11"/>
        <v>HTG</v>
      </c>
      <c r="R95" s="660">
        <v>498.8</v>
      </c>
      <c r="S95" s="660">
        <v>0</v>
      </c>
      <c r="T95" s="647">
        <v>0</v>
      </c>
      <c r="U95" s="661">
        <v>498.8</v>
      </c>
      <c r="V95" s="661">
        <v>0</v>
      </c>
      <c r="W95" s="662">
        <f t="shared" si="8"/>
        <v>498.8</v>
      </c>
      <c r="X95" s="647">
        <f t="shared" ca="1" si="9"/>
        <v>74.055199999999999</v>
      </c>
      <c r="Y95" s="662">
        <f t="shared" ca="1" si="10"/>
        <v>6.7355162095301884</v>
      </c>
      <c r="Z95" s="701">
        <v>254183</v>
      </c>
      <c r="AA95" s="716" t="s">
        <v>1154</v>
      </c>
    </row>
    <row r="96" spans="1:27" x14ac:dyDescent="0.45">
      <c r="A96" s="655">
        <v>44255</v>
      </c>
      <c r="B96" s="646">
        <v>2021</v>
      </c>
      <c r="C96" s="701">
        <v>2</v>
      </c>
      <c r="D96" s="656">
        <f t="shared" si="6"/>
        <v>44228</v>
      </c>
      <c r="E96" t="s">
        <v>828</v>
      </c>
      <c r="F96" s="657">
        <v>202</v>
      </c>
      <c r="G96" s="657">
        <v>4102</v>
      </c>
      <c r="H96" s="658" t="s">
        <v>688</v>
      </c>
      <c r="I96" s="659">
        <v>0</v>
      </c>
      <c r="J96" s="657">
        <v>2086</v>
      </c>
      <c r="K96" s="646" t="s">
        <v>746</v>
      </c>
      <c r="L96" s="646" t="s">
        <v>766</v>
      </c>
      <c r="M96" s="646" t="str">
        <f t="shared" si="7"/>
        <v>Posted</v>
      </c>
      <c r="N96" s="646" t="s">
        <v>767</v>
      </c>
      <c r="O96" s="646">
        <v>34961</v>
      </c>
      <c r="P96" t="s">
        <v>768</v>
      </c>
      <c r="Q96" s="701" t="str">
        <f t="shared" si="11"/>
        <v>HTG</v>
      </c>
      <c r="R96" s="660">
        <v>8978.39</v>
      </c>
      <c r="S96" s="660">
        <v>0</v>
      </c>
      <c r="T96" s="647">
        <v>0</v>
      </c>
      <c r="U96" s="661">
        <v>8978.39</v>
      </c>
      <c r="V96" s="661">
        <v>0</v>
      </c>
      <c r="W96" s="662">
        <f t="shared" si="8"/>
        <v>8978.39</v>
      </c>
      <c r="X96" s="647">
        <f t="shared" ca="1" si="9"/>
        <v>74.055199999999999</v>
      </c>
      <c r="Y96" s="662">
        <f t="shared" ca="1" si="10"/>
        <v>121.23915673713661</v>
      </c>
      <c r="Z96" s="701">
        <v>254184</v>
      </c>
      <c r="AA96" s="716" t="s">
        <v>1155</v>
      </c>
    </row>
    <row r="97" spans="1:27" x14ac:dyDescent="0.45">
      <c r="A97" s="655">
        <v>44255</v>
      </c>
      <c r="B97" s="646">
        <v>2021</v>
      </c>
      <c r="C97" s="701">
        <v>2</v>
      </c>
      <c r="D97" s="656">
        <f t="shared" si="6"/>
        <v>44228</v>
      </c>
      <c r="E97" t="s">
        <v>829</v>
      </c>
      <c r="F97" s="657">
        <v>241</v>
      </c>
      <c r="G97" s="657">
        <v>4102</v>
      </c>
      <c r="H97" s="658" t="s">
        <v>688</v>
      </c>
      <c r="I97" s="659">
        <v>0</v>
      </c>
      <c r="J97" s="657">
        <v>2086</v>
      </c>
      <c r="K97" s="646" t="s">
        <v>746</v>
      </c>
      <c r="L97" s="646" t="s">
        <v>766</v>
      </c>
      <c r="M97" s="646" t="str">
        <f t="shared" si="7"/>
        <v>Posted</v>
      </c>
      <c r="N97" s="646" t="s">
        <v>767</v>
      </c>
      <c r="O97" s="646">
        <v>34961</v>
      </c>
      <c r="P97" t="s">
        <v>768</v>
      </c>
      <c r="Q97" s="701" t="str">
        <f t="shared" si="11"/>
        <v>HTG</v>
      </c>
      <c r="R97" s="660">
        <v>538.70000000000005</v>
      </c>
      <c r="S97" s="660">
        <v>0</v>
      </c>
      <c r="T97" s="647">
        <v>0</v>
      </c>
      <c r="U97" s="661">
        <v>538.70000000000005</v>
      </c>
      <c r="V97" s="661">
        <v>0</v>
      </c>
      <c r="W97" s="662">
        <f t="shared" si="8"/>
        <v>538.70000000000005</v>
      </c>
      <c r="X97" s="647">
        <f t="shared" ca="1" si="9"/>
        <v>74.055199999999999</v>
      </c>
      <c r="Y97" s="662">
        <f t="shared" ca="1" si="10"/>
        <v>7.2743034925298975</v>
      </c>
      <c r="Z97" s="701">
        <v>254185</v>
      </c>
      <c r="AA97" s="716" t="s">
        <v>1155</v>
      </c>
    </row>
    <row r="98" spans="1:27" x14ac:dyDescent="0.45">
      <c r="A98" s="655">
        <v>44255</v>
      </c>
      <c r="B98" s="646">
        <v>2021</v>
      </c>
      <c r="C98" s="701">
        <v>2</v>
      </c>
      <c r="D98" s="656">
        <f t="shared" si="6"/>
        <v>44228</v>
      </c>
      <c r="E98" t="s">
        <v>830</v>
      </c>
      <c r="F98" s="657">
        <v>242</v>
      </c>
      <c r="G98" s="657">
        <v>4102</v>
      </c>
      <c r="H98" s="658" t="s">
        <v>688</v>
      </c>
      <c r="I98" s="659">
        <v>0</v>
      </c>
      <c r="J98" s="657">
        <v>2086</v>
      </c>
      <c r="K98" s="646" t="s">
        <v>746</v>
      </c>
      <c r="L98" s="646" t="s">
        <v>766</v>
      </c>
      <c r="M98" s="646" t="str">
        <f t="shared" si="7"/>
        <v>Posted</v>
      </c>
      <c r="N98" s="646" t="s">
        <v>767</v>
      </c>
      <c r="O98" s="646">
        <v>34961</v>
      </c>
      <c r="P98" t="s">
        <v>768</v>
      </c>
      <c r="Q98" s="701" t="str">
        <f t="shared" si="11"/>
        <v>HTG</v>
      </c>
      <c r="R98" s="660">
        <v>345.78</v>
      </c>
      <c r="S98" s="660">
        <v>0</v>
      </c>
      <c r="T98" s="647">
        <v>0</v>
      </c>
      <c r="U98" s="661">
        <v>345.78</v>
      </c>
      <c r="V98" s="661">
        <v>0</v>
      </c>
      <c r="W98" s="662">
        <f t="shared" si="8"/>
        <v>345.78</v>
      </c>
      <c r="X98" s="647">
        <f t="shared" ca="1" si="9"/>
        <v>74.055199999999999</v>
      </c>
      <c r="Y98" s="662">
        <f t="shared" ca="1" si="10"/>
        <v>4.669219717183938</v>
      </c>
      <c r="Z98" s="701">
        <v>254186</v>
      </c>
      <c r="AA98" s="716" t="s">
        <v>1155</v>
      </c>
    </row>
    <row r="99" spans="1:27" x14ac:dyDescent="0.45">
      <c r="A99" s="655">
        <v>44255</v>
      </c>
      <c r="B99" s="646">
        <v>2021</v>
      </c>
      <c r="C99" s="701">
        <v>2</v>
      </c>
      <c r="D99" s="656">
        <f t="shared" si="6"/>
        <v>44228</v>
      </c>
      <c r="E99" t="s">
        <v>831</v>
      </c>
      <c r="F99" s="657">
        <v>243</v>
      </c>
      <c r="G99" s="657">
        <v>4102</v>
      </c>
      <c r="H99" s="658" t="s">
        <v>688</v>
      </c>
      <c r="I99" s="659">
        <v>0</v>
      </c>
      <c r="J99" s="657">
        <v>2086</v>
      </c>
      <c r="K99" s="646" t="s">
        <v>746</v>
      </c>
      <c r="L99" s="646" t="s">
        <v>766</v>
      </c>
      <c r="M99" s="646" t="str">
        <f t="shared" si="7"/>
        <v>Posted</v>
      </c>
      <c r="N99" s="646" t="s">
        <v>767</v>
      </c>
      <c r="O99" s="646">
        <v>34961</v>
      </c>
      <c r="P99" t="s">
        <v>768</v>
      </c>
      <c r="Q99" s="701" t="str">
        <f t="shared" si="11"/>
        <v>HTG</v>
      </c>
      <c r="R99" s="660">
        <v>179.57</v>
      </c>
      <c r="S99" s="660">
        <v>0</v>
      </c>
      <c r="T99" s="647">
        <v>0</v>
      </c>
      <c r="U99" s="661">
        <v>179.57</v>
      </c>
      <c r="V99" s="661">
        <v>0</v>
      </c>
      <c r="W99" s="662">
        <f t="shared" si="8"/>
        <v>179.57</v>
      </c>
      <c r="X99" s="647">
        <f t="shared" ca="1" si="9"/>
        <v>74.055199999999999</v>
      </c>
      <c r="Y99" s="662">
        <f t="shared" ca="1" si="10"/>
        <v>2.4248128423122211</v>
      </c>
      <c r="Z99" s="701">
        <v>254187</v>
      </c>
      <c r="AA99" s="716" t="s">
        <v>1155</v>
      </c>
    </row>
    <row r="100" spans="1:27" x14ac:dyDescent="0.45">
      <c r="A100" s="655">
        <v>44255</v>
      </c>
      <c r="B100" s="646">
        <v>2021</v>
      </c>
      <c r="C100" s="701">
        <v>2</v>
      </c>
      <c r="D100" s="656">
        <f t="shared" si="6"/>
        <v>44228</v>
      </c>
      <c r="E100" t="s">
        <v>832</v>
      </c>
      <c r="F100" s="657">
        <v>244</v>
      </c>
      <c r="G100" s="657">
        <v>4102</v>
      </c>
      <c r="H100" s="658" t="s">
        <v>688</v>
      </c>
      <c r="I100" s="659">
        <v>0</v>
      </c>
      <c r="J100" s="657">
        <v>2086</v>
      </c>
      <c r="K100" s="646" t="s">
        <v>746</v>
      </c>
      <c r="L100" s="646" t="s">
        <v>766</v>
      </c>
      <c r="M100" s="646" t="str">
        <f t="shared" si="7"/>
        <v>Posted</v>
      </c>
      <c r="N100" s="646" t="s">
        <v>767</v>
      </c>
      <c r="O100" s="646">
        <v>34961</v>
      </c>
      <c r="P100" t="s">
        <v>768</v>
      </c>
      <c r="Q100" s="701" t="str">
        <f t="shared" si="11"/>
        <v>HTG</v>
      </c>
      <c r="R100" s="660">
        <v>748.2</v>
      </c>
      <c r="S100" s="660">
        <v>0</v>
      </c>
      <c r="T100" s="647">
        <v>0</v>
      </c>
      <c r="U100" s="661">
        <v>748.2</v>
      </c>
      <c r="V100" s="661">
        <v>0</v>
      </c>
      <c r="W100" s="662">
        <f t="shared" si="8"/>
        <v>748.2</v>
      </c>
      <c r="X100" s="647">
        <f t="shared" ca="1" si="9"/>
        <v>74.055199999999999</v>
      </c>
      <c r="Y100" s="662">
        <f t="shared" ca="1" si="10"/>
        <v>10.103274314295284</v>
      </c>
      <c r="Z100" s="701">
        <v>254188</v>
      </c>
      <c r="AA100" s="716" t="s">
        <v>1155</v>
      </c>
    </row>
    <row r="101" spans="1:27" x14ac:dyDescent="0.45">
      <c r="A101" s="655">
        <v>44255</v>
      </c>
      <c r="B101" s="646">
        <v>2021</v>
      </c>
      <c r="C101" s="701">
        <v>2</v>
      </c>
      <c r="D101" s="656">
        <f t="shared" si="6"/>
        <v>44228</v>
      </c>
      <c r="E101" t="s">
        <v>833</v>
      </c>
      <c r="F101" s="657">
        <v>202</v>
      </c>
      <c r="G101" s="657">
        <v>4102</v>
      </c>
      <c r="H101" s="658" t="s">
        <v>688</v>
      </c>
      <c r="I101" s="659">
        <v>0</v>
      </c>
      <c r="J101" s="657">
        <v>2087</v>
      </c>
      <c r="K101" s="646" t="s">
        <v>748</v>
      </c>
      <c r="L101" s="646" t="s">
        <v>766</v>
      </c>
      <c r="M101" s="646" t="str">
        <f t="shared" si="7"/>
        <v>Posted</v>
      </c>
      <c r="N101" s="646" t="s">
        <v>767</v>
      </c>
      <c r="O101" s="646">
        <v>34961</v>
      </c>
      <c r="P101" t="s">
        <v>768</v>
      </c>
      <c r="Q101" s="701" t="str">
        <f t="shared" si="11"/>
        <v>HTG</v>
      </c>
      <c r="R101" s="660">
        <v>12403.21</v>
      </c>
      <c r="S101" s="660">
        <v>0</v>
      </c>
      <c r="T101" s="647">
        <v>0</v>
      </c>
      <c r="U101" s="661">
        <v>12403.21</v>
      </c>
      <c r="V101" s="661">
        <v>0</v>
      </c>
      <c r="W101" s="662">
        <f t="shared" si="8"/>
        <v>12403.21</v>
      </c>
      <c r="X101" s="647">
        <f t="shared" ca="1" si="9"/>
        <v>74.055199999999999</v>
      </c>
      <c r="Y101" s="662">
        <f t="shared" ca="1" si="10"/>
        <v>167.48601043545895</v>
      </c>
      <c r="Z101" s="701">
        <v>254189</v>
      </c>
      <c r="AA101" s="716" t="s">
        <v>1156</v>
      </c>
    </row>
    <row r="102" spans="1:27" x14ac:dyDescent="0.45">
      <c r="A102" s="655">
        <v>44255</v>
      </c>
      <c r="B102" s="646">
        <v>2021</v>
      </c>
      <c r="C102" s="701">
        <v>2</v>
      </c>
      <c r="D102" s="656">
        <f t="shared" si="6"/>
        <v>44228</v>
      </c>
      <c r="E102" t="s">
        <v>834</v>
      </c>
      <c r="F102" s="657">
        <v>241</v>
      </c>
      <c r="G102" s="657">
        <v>4102</v>
      </c>
      <c r="H102" s="658" t="s">
        <v>688</v>
      </c>
      <c r="I102" s="659">
        <v>0</v>
      </c>
      <c r="J102" s="657">
        <v>2087</v>
      </c>
      <c r="K102" s="646" t="s">
        <v>748</v>
      </c>
      <c r="L102" s="646" t="s">
        <v>766</v>
      </c>
      <c r="M102" s="646" t="str">
        <f t="shared" si="7"/>
        <v>Posted</v>
      </c>
      <c r="N102" s="646" t="s">
        <v>767</v>
      </c>
      <c r="O102" s="646">
        <v>34961</v>
      </c>
      <c r="P102" t="s">
        <v>768</v>
      </c>
      <c r="Q102" s="701" t="str">
        <f t="shared" si="11"/>
        <v>HTG</v>
      </c>
      <c r="R102" s="660">
        <v>744.19</v>
      </c>
      <c r="S102" s="660">
        <v>0</v>
      </c>
      <c r="T102" s="647">
        <v>0</v>
      </c>
      <c r="U102" s="661">
        <v>744.19</v>
      </c>
      <c r="V102" s="661">
        <v>0</v>
      </c>
      <c r="W102" s="662">
        <f t="shared" si="8"/>
        <v>744.19</v>
      </c>
      <c r="X102" s="647">
        <f t="shared" ca="1" si="9"/>
        <v>74.055199999999999</v>
      </c>
      <c r="Y102" s="662">
        <f t="shared" ca="1" si="10"/>
        <v>10.049125517181778</v>
      </c>
      <c r="Z102" s="701">
        <v>254190</v>
      </c>
      <c r="AA102" s="716" t="s">
        <v>1156</v>
      </c>
    </row>
    <row r="103" spans="1:27" x14ac:dyDescent="0.45">
      <c r="A103" s="655">
        <v>44255</v>
      </c>
      <c r="B103" s="646">
        <v>2021</v>
      </c>
      <c r="C103" s="701">
        <v>2</v>
      </c>
      <c r="D103" s="656">
        <f t="shared" si="6"/>
        <v>44228</v>
      </c>
      <c r="E103" t="s">
        <v>835</v>
      </c>
      <c r="F103" s="657">
        <v>242</v>
      </c>
      <c r="G103" s="657">
        <v>4102</v>
      </c>
      <c r="H103" s="658" t="s">
        <v>688</v>
      </c>
      <c r="I103" s="659">
        <v>0</v>
      </c>
      <c r="J103" s="657">
        <v>2087</v>
      </c>
      <c r="K103" s="646" t="s">
        <v>748</v>
      </c>
      <c r="L103" s="646" t="s">
        <v>766</v>
      </c>
      <c r="M103" s="646" t="str">
        <f t="shared" si="7"/>
        <v>Posted</v>
      </c>
      <c r="N103" s="646" t="s">
        <v>767</v>
      </c>
      <c r="O103" s="646">
        <v>34961</v>
      </c>
      <c r="P103" t="s">
        <v>768</v>
      </c>
      <c r="Q103" s="701" t="str">
        <f t="shared" si="11"/>
        <v>HTG</v>
      </c>
      <c r="R103" s="660">
        <v>544.04999999999995</v>
      </c>
      <c r="S103" s="660">
        <v>0</v>
      </c>
      <c r="T103" s="647">
        <v>0</v>
      </c>
      <c r="U103" s="661">
        <v>544.04999999999995</v>
      </c>
      <c r="V103" s="661">
        <v>0</v>
      </c>
      <c r="W103" s="662">
        <f t="shared" si="8"/>
        <v>544.04999999999995</v>
      </c>
      <c r="X103" s="647">
        <f t="shared" ca="1" si="9"/>
        <v>74.055199999999999</v>
      </c>
      <c r="Y103" s="662">
        <f t="shared" ca="1" si="10"/>
        <v>7.346546900150158</v>
      </c>
      <c r="Z103" s="701">
        <v>254191</v>
      </c>
      <c r="AA103" s="716" t="s">
        <v>1156</v>
      </c>
    </row>
    <row r="104" spans="1:27" x14ac:dyDescent="0.45">
      <c r="A104" s="655">
        <v>44255</v>
      </c>
      <c r="B104" s="646">
        <v>2021</v>
      </c>
      <c r="C104" s="701">
        <v>2</v>
      </c>
      <c r="D104" s="656">
        <f t="shared" si="6"/>
        <v>44228</v>
      </c>
      <c r="E104" t="s">
        <v>836</v>
      </c>
      <c r="F104" s="657">
        <v>243</v>
      </c>
      <c r="G104" s="657">
        <v>4102</v>
      </c>
      <c r="H104" s="658" t="s">
        <v>688</v>
      </c>
      <c r="I104" s="659">
        <v>0</v>
      </c>
      <c r="J104" s="657">
        <v>2087</v>
      </c>
      <c r="K104" s="646" t="s">
        <v>748</v>
      </c>
      <c r="L104" s="646" t="s">
        <v>766</v>
      </c>
      <c r="M104" s="646" t="str">
        <f t="shared" si="7"/>
        <v>Posted</v>
      </c>
      <c r="N104" s="646" t="s">
        <v>767</v>
      </c>
      <c r="O104" s="646">
        <v>34961</v>
      </c>
      <c r="P104" t="s">
        <v>768</v>
      </c>
      <c r="Q104" s="701" t="str">
        <f t="shared" si="11"/>
        <v>HTG</v>
      </c>
      <c r="R104" s="660">
        <v>248.06</v>
      </c>
      <c r="S104" s="660">
        <v>0</v>
      </c>
      <c r="T104" s="647">
        <v>0</v>
      </c>
      <c r="U104" s="661">
        <v>248.06</v>
      </c>
      <c r="V104" s="661">
        <v>0</v>
      </c>
      <c r="W104" s="662">
        <f t="shared" si="8"/>
        <v>248.06</v>
      </c>
      <c r="X104" s="647">
        <f t="shared" ca="1" si="9"/>
        <v>74.055199999999999</v>
      </c>
      <c r="Y104" s="662">
        <f t="shared" ca="1" si="10"/>
        <v>3.349663494258337</v>
      </c>
      <c r="Z104" s="701">
        <v>254192</v>
      </c>
      <c r="AA104" s="716" t="s">
        <v>1156</v>
      </c>
    </row>
    <row r="105" spans="1:27" x14ac:dyDescent="0.45">
      <c r="A105" s="655">
        <v>44255</v>
      </c>
      <c r="B105" s="646">
        <v>2021</v>
      </c>
      <c r="C105" s="701">
        <v>2</v>
      </c>
      <c r="D105" s="656">
        <f t="shared" si="6"/>
        <v>44228</v>
      </c>
      <c r="E105" t="s">
        <v>837</v>
      </c>
      <c r="F105" s="657">
        <v>244</v>
      </c>
      <c r="G105" s="657">
        <v>4102</v>
      </c>
      <c r="H105" s="658" t="s">
        <v>688</v>
      </c>
      <c r="I105" s="659">
        <v>0</v>
      </c>
      <c r="J105" s="657">
        <v>2087</v>
      </c>
      <c r="K105" s="646" t="s">
        <v>748</v>
      </c>
      <c r="L105" s="646" t="s">
        <v>766</v>
      </c>
      <c r="M105" s="646" t="str">
        <f t="shared" si="7"/>
        <v>Posted</v>
      </c>
      <c r="N105" s="646" t="s">
        <v>767</v>
      </c>
      <c r="O105" s="646">
        <v>34961</v>
      </c>
      <c r="P105" t="s">
        <v>768</v>
      </c>
      <c r="Q105" s="701" t="str">
        <f t="shared" si="11"/>
        <v>HTG</v>
      </c>
      <c r="R105" s="660">
        <v>1033.5999999999999</v>
      </c>
      <c r="S105" s="660">
        <v>0</v>
      </c>
      <c r="T105" s="647">
        <v>0</v>
      </c>
      <c r="U105" s="661">
        <v>1033.5999999999999</v>
      </c>
      <c r="V105" s="661">
        <v>0</v>
      </c>
      <c r="W105" s="662">
        <f t="shared" si="8"/>
        <v>1033.5999999999999</v>
      </c>
      <c r="X105" s="647">
        <f t="shared" ca="1" si="9"/>
        <v>74.055199999999999</v>
      </c>
      <c r="Y105" s="662">
        <f t="shared" ca="1" si="10"/>
        <v>13.957156283421014</v>
      </c>
      <c r="Z105" s="701">
        <v>254193</v>
      </c>
      <c r="AA105" s="716" t="s">
        <v>1156</v>
      </c>
    </row>
    <row r="106" spans="1:27" x14ac:dyDescent="0.45">
      <c r="A106" s="655">
        <v>44255</v>
      </c>
      <c r="B106" s="646">
        <v>2021</v>
      </c>
      <c r="C106" s="701">
        <v>2</v>
      </c>
      <c r="D106" s="656">
        <f t="shared" si="6"/>
        <v>44228</v>
      </c>
      <c r="E106" t="s">
        <v>838</v>
      </c>
      <c r="F106" s="657">
        <v>202</v>
      </c>
      <c r="G106" s="657">
        <v>4102</v>
      </c>
      <c r="H106" s="658" t="s">
        <v>688</v>
      </c>
      <c r="I106" s="659">
        <v>0</v>
      </c>
      <c r="J106" s="657">
        <v>2088</v>
      </c>
      <c r="K106" s="646" t="s">
        <v>750</v>
      </c>
      <c r="L106" s="646" t="s">
        <v>766</v>
      </c>
      <c r="M106" s="646" t="str">
        <f t="shared" si="7"/>
        <v>Posted</v>
      </c>
      <c r="N106" s="646" t="s">
        <v>767</v>
      </c>
      <c r="O106" s="646">
        <v>34961</v>
      </c>
      <c r="P106" t="s">
        <v>768</v>
      </c>
      <c r="Q106" s="701" t="str">
        <f t="shared" si="11"/>
        <v>HTG</v>
      </c>
      <c r="R106" s="660">
        <v>12403.21</v>
      </c>
      <c r="S106" s="660">
        <v>0</v>
      </c>
      <c r="T106" s="647">
        <v>0</v>
      </c>
      <c r="U106" s="661">
        <v>12403.21</v>
      </c>
      <c r="V106" s="661">
        <v>0</v>
      </c>
      <c r="W106" s="662">
        <f t="shared" si="8"/>
        <v>12403.21</v>
      </c>
      <c r="X106" s="647">
        <f t="shared" ca="1" si="9"/>
        <v>74.055199999999999</v>
      </c>
      <c r="Y106" s="662">
        <f t="shared" ca="1" si="10"/>
        <v>167.48601043545895</v>
      </c>
      <c r="Z106" s="701">
        <v>254194</v>
      </c>
      <c r="AA106" s="716" t="s">
        <v>1157</v>
      </c>
    </row>
    <row r="107" spans="1:27" x14ac:dyDescent="0.45">
      <c r="A107" s="655">
        <v>44255</v>
      </c>
      <c r="B107" s="646">
        <v>2021</v>
      </c>
      <c r="C107" s="701">
        <v>2</v>
      </c>
      <c r="D107" s="656">
        <f t="shared" si="6"/>
        <v>44228</v>
      </c>
      <c r="E107" t="s">
        <v>839</v>
      </c>
      <c r="F107" s="657">
        <v>241</v>
      </c>
      <c r="G107" s="657">
        <v>4102</v>
      </c>
      <c r="H107" s="658" t="s">
        <v>688</v>
      </c>
      <c r="I107" s="659">
        <v>0</v>
      </c>
      <c r="J107" s="657">
        <v>2088</v>
      </c>
      <c r="K107" s="646" t="s">
        <v>750</v>
      </c>
      <c r="L107" s="646" t="s">
        <v>766</v>
      </c>
      <c r="M107" s="646" t="str">
        <f t="shared" si="7"/>
        <v>Posted</v>
      </c>
      <c r="N107" s="646" t="s">
        <v>767</v>
      </c>
      <c r="O107" s="646">
        <v>34961</v>
      </c>
      <c r="P107" t="s">
        <v>768</v>
      </c>
      <c r="Q107" s="701" t="str">
        <f t="shared" si="11"/>
        <v>HTG</v>
      </c>
      <c r="R107" s="660">
        <v>744.19</v>
      </c>
      <c r="S107" s="660">
        <v>0</v>
      </c>
      <c r="T107" s="647">
        <v>0</v>
      </c>
      <c r="U107" s="661">
        <v>744.19</v>
      </c>
      <c r="V107" s="661">
        <v>0</v>
      </c>
      <c r="W107" s="662">
        <f t="shared" si="8"/>
        <v>744.19</v>
      </c>
      <c r="X107" s="647">
        <f t="shared" ca="1" si="9"/>
        <v>74.055199999999999</v>
      </c>
      <c r="Y107" s="662">
        <f t="shared" ca="1" si="10"/>
        <v>10.049125517181778</v>
      </c>
      <c r="Z107" s="701">
        <v>254195</v>
      </c>
      <c r="AA107" s="716" t="s">
        <v>1157</v>
      </c>
    </row>
    <row r="108" spans="1:27" x14ac:dyDescent="0.45">
      <c r="A108" s="655">
        <v>44255</v>
      </c>
      <c r="B108" s="646">
        <v>2021</v>
      </c>
      <c r="C108" s="701">
        <v>2</v>
      </c>
      <c r="D108" s="656">
        <f t="shared" si="6"/>
        <v>44228</v>
      </c>
      <c r="E108" t="s">
        <v>840</v>
      </c>
      <c r="F108" s="657">
        <v>242</v>
      </c>
      <c r="G108" s="657">
        <v>4102</v>
      </c>
      <c r="H108" s="658" t="s">
        <v>688</v>
      </c>
      <c r="I108" s="659">
        <v>0</v>
      </c>
      <c r="J108" s="657">
        <v>2088</v>
      </c>
      <c r="K108" s="646" t="s">
        <v>750</v>
      </c>
      <c r="L108" s="646" t="s">
        <v>766</v>
      </c>
      <c r="M108" s="646" t="str">
        <f t="shared" si="7"/>
        <v>Posted</v>
      </c>
      <c r="N108" s="646" t="s">
        <v>767</v>
      </c>
      <c r="O108" s="646">
        <v>34961</v>
      </c>
      <c r="P108" t="s">
        <v>768</v>
      </c>
      <c r="Q108" s="701" t="str">
        <f t="shared" si="11"/>
        <v>HTG</v>
      </c>
      <c r="R108" s="660">
        <v>544.04999999999995</v>
      </c>
      <c r="S108" s="660">
        <v>0</v>
      </c>
      <c r="T108" s="647">
        <v>0</v>
      </c>
      <c r="U108" s="661">
        <v>544.04999999999995</v>
      </c>
      <c r="V108" s="661">
        <v>0</v>
      </c>
      <c r="W108" s="662">
        <f t="shared" si="8"/>
        <v>544.04999999999995</v>
      </c>
      <c r="X108" s="647">
        <f t="shared" ca="1" si="9"/>
        <v>74.055199999999999</v>
      </c>
      <c r="Y108" s="662">
        <f t="shared" ca="1" si="10"/>
        <v>7.346546900150158</v>
      </c>
      <c r="Z108" s="701">
        <v>254196</v>
      </c>
      <c r="AA108" s="716" t="s">
        <v>1157</v>
      </c>
    </row>
    <row r="109" spans="1:27" x14ac:dyDescent="0.45">
      <c r="A109" s="655">
        <v>44255</v>
      </c>
      <c r="B109" s="646">
        <v>2021</v>
      </c>
      <c r="C109" s="701">
        <v>2</v>
      </c>
      <c r="D109" s="656">
        <f t="shared" si="6"/>
        <v>44228</v>
      </c>
      <c r="E109" t="s">
        <v>841</v>
      </c>
      <c r="F109" s="657">
        <v>243</v>
      </c>
      <c r="G109" s="657">
        <v>4102</v>
      </c>
      <c r="H109" s="658" t="s">
        <v>688</v>
      </c>
      <c r="I109" s="659">
        <v>0</v>
      </c>
      <c r="J109" s="657">
        <v>2088</v>
      </c>
      <c r="K109" s="646" t="s">
        <v>750</v>
      </c>
      <c r="L109" s="646" t="s">
        <v>766</v>
      </c>
      <c r="M109" s="646" t="str">
        <f t="shared" si="7"/>
        <v>Posted</v>
      </c>
      <c r="N109" s="646" t="s">
        <v>767</v>
      </c>
      <c r="O109" s="646">
        <v>34961</v>
      </c>
      <c r="P109" t="s">
        <v>768</v>
      </c>
      <c r="Q109" s="701" t="str">
        <f t="shared" si="11"/>
        <v>HTG</v>
      </c>
      <c r="R109" s="660">
        <v>248.06</v>
      </c>
      <c r="S109" s="660">
        <v>0</v>
      </c>
      <c r="T109" s="647">
        <v>0</v>
      </c>
      <c r="U109" s="661">
        <v>248.06</v>
      </c>
      <c r="V109" s="661">
        <v>0</v>
      </c>
      <c r="W109" s="662">
        <f t="shared" si="8"/>
        <v>248.06</v>
      </c>
      <c r="X109" s="647">
        <f t="shared" ca="1" si="9"/>
        <v>74.055199999999999</v>
      </c>
      <c r="Y109" s="662">
        <f t="shared" ca="1" si="10"/>
        <v>3.349663494258337</v>
      </c>
      <c r="Z109" s="701">
        <v>254197</v>
      </c>
      <c r="AA109" s="716" t="s">
        <v>1157</v>
      </c>
    </row>
    <row r="110" spans="1:27" x14ac:dyDescent="0.45">
      <c r="A110" s="655">
        <v>44255</v>
      </c>
      <c r="B110" s="646">
        <v>2021</v>
      </c>
      <c r="C110" s="701">
        <v>2</v>
      </c>
      <c r="D110" s="656">
        <f t="shared" si="6"/>
        <v>44228</v>
      </c>
      <c r="E110" t="s">
        <v>842</v>
      </c>
      <c r="F110" s="657">
        <v>244</v>
      </c>
      <c r="G110" s="657">
        <v>4102</v>
      </c>
      <c r="H110" s="658" t="s">
        <v>688</v>
      </c>
      <c r="I110" s="659">
        <v>0</v>
      </c>
      <c r="J110" s="657">
        <v>2088</v>
      </c>
      <c r="K110" s="646" t="s">
        <v>750</v>
      </c>
      <c r="L110" s="646" t="s">
        <v>766</v>
      </c>
      <c r="M110" s="646" t="str">
        <f t="shared" si="7"/>
        <v>Posted</v>
      </c>
      <c r="N110" s="646" t="s">
        <v>767</v>
      </c>
      <c r="O110" s="646">
        <v>34961</v>
      </c>
      <c r="P110" t="s">
        <v>768</v>
      </c>
      <c r="Q110" s="701" t="str">
        <f t="shared" si="11"/>
        <v>HTG</v>
      </c>
      <c r="R110" s="660">
        <v>1033.5999999999999</v>
      </c>
      <c r="S110" s="660">
        <v>0</v>
      </c>
      <c r="T110" s="647">
        <v>0</v>
      </c>
      <c r="U110" s="661">
        <v>1033.5999999999999</v>
      </c>
      <c r="V110" s="661">
        <v>0</v>
      </c>
      <c r="W110" s="662">
        <f t="shared" si="8"/>
        <v>1033.5999999999999</v>
      </c>
      <c r="X110" s="647">
        <f t="shared" ca="1" si="9"/>
        <v>74.055199999999999</v>
      </c>
      <c r="Y110" s="662">
        <f t="shared" ca="1" si="10"/>
        <v>13.957156283421014</v>
      </c>
      <c r="Z110" s="701">
        <v>254198</v>
      </c>
      <c r="AA110" s="716" t="s">
        <v>1157</v>
      </c>
    </row>
    <row r="111" spans="1:27" x14ac:dyDescent="0.45">
      <c r="A111" s="655">
        <v>44255</v>
      </c>
      <c r="B111" s="646">
        <v>2021</v>
      </c>
      <c r="C111" s="701">
        <v>2</v>
      </c>
      <c r="D111" s="656">
        <f t="shared" si="6"/>
        <v>44228</v>
      </c>
      <c r="E111" t="s">
        <v>843</v>
      </c>
      <c r="F111" s="657">
        <v>202</v>
      </c>
      <c r="G111" s="657">
        <v>4102</v>
      </c>
      <c r="H111" s="658" t="s">
        <v>688</v>
      </c>
      <c r="I111" s="659">
        <v>0</v>
      </c>
      <c r="J111" s="657">
        <v>2089</v>
      </c>
      <c r="K111" s="646" t="s">
        <v>752</v>
      </c>
      <c r="L111" s="646" t="s">
        <v>766</v>
      </c>
      <c r="M111" s="646" t="str">
        <f t="shared" si="7"/>
        <v>Posted</v>
      </c>
      <c r="N111" s="646" t="s">
        <v>767</v>
      </c>
      <c r="O111" s="646">
        <v>34961</v>
      </c>
      <c r="P111" t="s">
        <v>768</v>
      </c>
      <c r="Q111" s="701" t="str">
        <f t="shared" si="11"/>
        <v>HTG</v>
      </c>
      <c r="R111" s="660">
        <v>8268.81</v>
      </c>
      <c r="S111" s="660">
        <v>0</v>
      </c>
      <c r="T111" s="647">
        <v>0</v>
      </c>
      <c r="U111" s="661">
        <v>8268.81</v>
      </c>
      <c r="V111" s="661">
        <v>0</v>
      </c>
      <c r="W111" s="662">
        <f t="shared" si="8"/>
        <v>8268.81</v>
      </c>
      <c r="X111" s="647">
        <f t="shared" ca="1" si="9"/>
        <v>74.055199999999999</v>
      </c>
      <c r="Y111" s="662">
        <f t="shared" ca="1" si="10"/>
        <v>111.65738530177488</v>
      </c>
      <c r="Z111" s="701">
        <v>254199</v>
      </c>
      <c r="AA111" s="716" t="s">
        <v>1158</v>
      </c>
    </row>
    <row r="112" spans="1:27" x14ac:dyDescent="0.45">
      <c r="A112" s="655">
        <v>44255</v>
      </c>
      <c r="B112" s="646">
        <v>2021</v>
      </c>
      <c r="C112" s="701">
        <v>2</v>
      </c>
      <c r="D112" s="656">
        <f t="shared" si="6"/>
        <v>44228</v>
      </c>
      <c r="E112" t="s">
        <v>844</v>
      </c>
      <c r="F112" s="657">
        <v>241</v>
      </c>
      <c r="G112" s="657">
        <v>4102</v>
      </c>
      <c r="H112" s="658" t="s">
        <v>688</v>
      </c>
      <c r="I112" s="659">
        <v>0</v>
      </c>
      <c r="J112" s="657">
        <v>2089</v>
      </c>
      <c r="K112" s="646" t="s">
        <v>752</v>
      </c>
      <c r="L112" s="646" t="s">
        <v>766</v>
      </c>
      <c r="M112" s="646" t="str">
        <f t="shared" si="7"/>
        <v>Posted</v>
      </c>
      <c r="N112" s="646" t="s">
        <v>767</v>
      </c>
      <c r="O112" s="646">
        <v>34961</v>
      </c>
      <c r="P112" t="s">
        <v>768</v>
      </c>
      <c r="Q112" s="701" t="str">
        <f t="shared" si="11"/>
        <v>HTG</v>
      </c>
      <c r="R112" s="660">
        <v>496.13</v>
      </c>
      <c r="S112" s="660">
        <v>0</v>
      </c>
      <c r="T112" s="647">
        <v>0</v>
      </c>
      <c r="U112" s="661">
        <v>496.13</v>
      </c>
      <c r="V112" s="661">
        <v>0</v>
      </c>
      <c r="W112" s="662">
        <f t="shared" si="8"/>
        <v>496.13</v>
      </c>
      <c r="X112" s="647">
        <f t="shared" ca="1" si="9"/>
        <v>74.055199999999999</v>
      </c>
      <c r="Y112" s="662">
        <f t="shared" ca="1" si="10"/>
        <v>6.6994620229234405</v>
      </c>
      <c r="Z112" s="701">
        <v>254200</v>
      </c>
      <c r="AA112" s="716" t="s">
        <v>1158</v>
      </c>
    </row>
    <row r="113" spans="1:27" x14ac:dyDescent="0.45">
      <c r="A113" s="655">
        <v>44255</v>
      </c>
      <c r="B113" s="646">
        <v>2021</v>
      </c>
      <c r="C113" s="701">
        <v>2</v>
      </c>
      <c r="D113" s="656">
        <f t="shared" si="6"/>
        <v>44228</v>
      </c>
      <c r="E113" t="s">
        <v>845</v>
      </c>
      <c r="F113" s="657">
        <v>242</v>
      </c>
      <c r="G113" s="657">
        <v>4102</v>
      </c>
      <c r="H113" s="658" t="s">
        <v>688</v>
      </c>
      <c r="I113" s="659">
        <v>0</v>
      </c>
      <c r="J113" s="657">
        <v>2089</v>
      </c>
      <c r="K113" s="646" t="s">
        <v>752</v>
      </c>
      <c r="L113" s="646" t="s">
        <v>766</v>
      </c>
      <c r="M113" s="646" t="str">
        <f t="shared" si="7"/>
        <v>Posted</v>
      </c>
      <c r="N113" s="646" t="s">
        <v>767</v>
      </c>
      <c r="O113" s="646">
        <v>34961</v>
      </c>
      <c r="P113" t="s">
        <v>768</v>
      </c>
      <c r="Q113" s="701" t="str">
        <f t="shared" si="11"/>
        <v>HTG</v>
      </c>
      <c r="R113" s="660">
        <v>230.52</v>
      </c>
      <c r="S113" s="660">
        <v>0</v>
      </c>
      <c r="T113" s="647">
        <v>0</v>
      </c>
      <c r="U113" s="661">
        <v>230.52</v>
      </c>
      <c r="V113" s="661">
        <v>0</v>
      </c>
      <c r="W113" s="662">
        <f t="shared" si="8"/>
        <v>230.52</v>
      </c>
      <c r="X113" s="647">
        <f t="shared" ca="1" si="9"/>
        <v>74.055199999999999</v>
      </c>
      <c r="Y113" s="662">
        <f t="shared" ca="1" si="10"/>
        <v>3.1128131447892926</v>
      </c>
      <c r="Z113" s="701">
        <v>254201</v>
      </c>
      <c r="AA113" s="716" t="s">
        <v>1158</v>
      </c>
    </row>
    <row r="114" spans="1:27" x14ac:dyDescent="0.45">
      <c r="A114" s="655">
        <v>44255</v>
      </c>
      <c r="B114" s="646">
        <v>2021</v>
      </c>
      <c r="C114" s="701">
        <v>2</v>
      </c>
      <c r="D114" s="656">
        <f t="shared" si="6"/>
        <v>44228</v>
      </c>
      <c r="E114" t="s">
        <v>846</v>
      </c>
      <c r="F114" s="657">
        <v>243</v>
      </c>
      <c r="G114" s="657">
        <v>4102</v>
      </c>
      <c r="H114" s="658" t="s">
        <v>688</v>
      </c>
      <c r="I114" s="659">
        <v>0</v>
      </c>
      <c r="J114" s="657">
        <v>2089</v>
      </c>
      <c r="K114" s="646" t="s">
        <v>752</v>
      </c>
      <c r="L114" s="646" t="s">
        <v>766</v>
      </c>
      <c r="M114" s="646" t="str">
        <f t="shared" si="7"/>
        <v>Posted</v>
      </c>
      <c r="N114" s="646" t="s">
        <v>767</v>
      </c>
      <c r="O114" s="646">
        <v>34961</v>
      </c>
      <c r="P114" t="s">
        <v>768</v>
      </c>
      <c r="Q114" s="701" t="str">
        <f t="shared" si="11"/>
        <v>HTG</v>
      </c>
      <c r="R114" s="660">
        <v>165.38</v>
      </c>
      <c r="S114" s="660">
        <v>0</v>
      </c>
      <c r="T114" s="647">
        <v>0</v>
      </c>
      <c r="U114" s="661">
        <v>165.38</v>
      </c>
      <c r="V114" s="661">
        <v>0</v>
      </c>
      <c r="W114" s="662">
        <f t="shared" si="8"/>
        <v>165.38</v>
      </c>
      <c r="X114" s="647">
        <f t="shared" ca="1" si="9"/>
        <v>74.055199999999999</v>
      </c>
      <c r="Y114" s="662">
        <f t="shared" ca="1" si="10"/>
        <v>2.233199019110069</v>
      </c>
      <c r="Z114" s="701">
        <v>254202</v>
      </c>
      <c r="AA114" s="716" t="s">
        <v>1158</v>
      </c>
    </row>
    <row r="115" spans="1:27" x14ac:dyDescent="0.45">
      <c r="A115" s="655">
        <v>44255</v>
      </c>
      <c r="B115" s="646">
        <v>2021</v>
      </c>
      <c r="C115" s="701">
        <v>2</v>
      </c>
      <c r="D115" s="656">
        <f t="shared" si="6"/>
        <v>44228</v>
      </c>
      <c r="E115" t="s">
        <v>847</v>
      </c>
      <c r="F115" s="657">
        <v>244</v>
      </c>
      <c r="G115" s="657">
        <v>4102</v>
      </c>
      <c r="H115" s="658" t="s">
        <v>688</v>
      </c>
      <c r="I115" s="659">
        <v>0</v>
      </c>
      <c r="J115" s="657">
        <v>2089</v>
      </c>
      <c r="K115" s="646" t="s">
        <v>752</v>
      </c>
      <c r="L115" s="646" t="s">
        <v>766</v>
      </c>
      <c r="M115" s="646" t="str">
        <f t="shared" si="7"/>
        <v>Posted</v>
      </c>
      <c r="N115" s="646" t="s">
        <v>767</v>
      </c>
      <c r="O115" s="646">
        <v>34961</v>
      </c>
      <c r="P115" t="s">
        <v>768</v>
      </c>
      <c r="Q115" s="701" t="str">
        <f t="shared" si="11"/>
        <v>HTG</v>
      </c>
      <c r="R115" s="660">
        <v>689.07</v>
      </c>
      <c r="S115" s="660">
        <v>0</v>
      </c>
      <c r="T115" s="647">
        <v>0</v>
      </c>
      <c r="U115" s="661">
        <v>689.07</v>
      </c>
      <c r="V115" s="661">
        <v>0</v>
      </c>
      <c r="W115" s="662">
        <f t="shared" si="8"/>
        <v>689.07</v>
      </c>
      <c r="X115" s="647">
        <f t="shared" ca="1" si="9"/>
        <v>74.055199999999999</v>
      </c>
      <c r="Y115" s="662">
        <f t="shared" ca="1" si="10"/>
        <v>9.3048158670829331</v>
      </c>
      <c r="Z115" s="701">
        <v>254203</v>
      </c>
      <c r="AA115" s="716" t="s">
        <v>1158</v>
      </c>
    </row>
    <row r="116" spans="1:27" x14ac:dyDescent="0.45">
      <c r="A116" s="655">
        <v>44255</v>
      </c>
      <c r="B116" s="646">
        <v>2021</v>
      </c>
      <c r="C116" s="701">
        <v>2</v>
      </c>
      <c r="D116" s="656">
        <f t="shared" si="6"/>
        <v>44228</v>
      </c>
      <c r="E116" t="s">
        <v>848</v>
      </c>
      <c r="F116" s="657">
        <v>202</v>
      </c>
      <c r="G116" s="657">
        <v>4102</v>
      </c>
      <c r="H116" s="658" t="s">
        <v>688</v>
      </c>
      <c r="I116" s="659">
        <v>0</v>
      </c>
      <c r="J116" s="657">
        <v>2090</v>
      </c>
      <c r="K116" s="646" t="s">
        <v>754</v>
      </c>
      <c r="L116" s="646" t="s">
        <v>766</v>
      </c>
      <c r="M116" s="646" t="str">
        <f t="shared" si="7"/>
        <v>Posted</v>
      </c>
      <c r="N116" s="646" t="s">
        <v>767</v>
      </c>
      <c r="O116" s="646">
        <v>34961</v>
      </c>
      <c r="P116" t="s">
        <v>768</v>
      </c>
      <c r="Q116" s="701" t="str">
        <f t="shared" si="11"/>
        <v>HTG</v>
      </c>
      <c r="R116" s="660">
        <v>8268.81</v>
      </c>
      <c r="S116" s="660">
        <v>0</v>
      </c>
      <c r="T116" s="647">
        <v>0</v>
      </c>
      <c r="U116" s="661">
        <v>8268.81</v>
      </c>
      <c r="V116" s="661">
        <v>0</v>
      </c>
      <c r="W116" s="662">
        <f t="shared" si="8"/>
        <v>8268.81</v>
      </c>
      <c r="X116" s="647">
        <f t="shared" ca="1" si="9"/>
        <v>74.055199999999999</v>
      </c>
      <c r="Y116" s="662">
        <f t="shared" ca="1" si="10"/>
        <v>111.65738530177488</v>
      </c>
      <c r="Z116" s="701">
        <v>254204</v>
      </c>
      <c r="AA116" s="716" t="s">
        <v>1159</v>
      </c>
    </row>
    <row r="117" spans="1:27" x14ac:dyDescent="0.45">
      <c r="A117" s="655">
        <v>44255</v>
      </c>
      <c r="B117" s="646">
        <v>2021</v>
      </c>
      <c r="C117" s="701">
        <v>2</v>
      </c>
      <c r="D117" s="656">
        <f t="shared" si="6"/>
        <v>44228</v>
      </c>
      <c r="E117" t="s">
        <v>849</v>
      </c>
      <c r="F117" s="657">
        <v>241</v>
      </c>
      <c r="G117" s="657">
        <v>4102</v>
      </c>
      <c r="H117" s="658" t="s">
        <v>688</v>
      </c>
      <c r="I117" s="659">
        <v>0</v>
      </c>
      <c r="J117" s="657">
        <v>2090</v>
      </c>
      <c r="K117" s="646" t="s">
        <v>754</v>
      </c>
      <c r="L117" s="646" t="s">
        <v>766</v>
      </c>
      <c r="M117" s="646" t="str">
        <f t="shared" si="7"/>
        <v>Posted</v>
      </c>
      <c r="N117" s="646" t="s">
        <v>767</v>
      </c>
      <c r="O117" s="646">
        <v>34961</v>
      </c>
      <c r="P117" t="s">
        <v>768</v>
      </c>
      <c r="Q117" s="701" t="str">
        <f t="shared" si="11"/>
        <v>HTG</v>
      </c>
      <c r="R117" s="660">
        <v>496.13</v>
      </c>
      <c r="S117" s="660">
        <v>0</v>
      </c>
      <c r="T117" s="647">
        <v>0</v>
      </c>
      <c r="U117" s="661">
        <v>496.13</v>
      </c>
      <c r="V117" s="661">
        <v>0</v>
      </c>
      <c r="W117" s="662">
        <f t="shared" si="8"/>
        <v>496.13</v>
      </c>
      <c r="X117" s="647">
        <f t="shared" ca="1" si="9"/>
        <v>74.055199999999999</v>
      </c>
      <c r="Y117" s="662">
        <f t="shared" ca="1" si="10"/>
        <v>6.6994620229234405</v>
      </c>
      <c r="Z117" s="701">
        <v>254205</v>
      </c>
      <c r="AA117" s="716" t="s">
        <v>1159</v>
      </c>
    </row>
    <row r="118" spans="1:27" x14ac:dyDescent="0.45">
      <c r="A118" s="655">
        <v>44255</v>
      </c>
      <c r="B118" s="646">
        <v>2021</v>
      </c>
      <c r="C118" s="701">
        <v>2</v>
      </c>
      <c r="D118" s="656">
        <f t="shared" si="6"/>
        <v>44228</v>
      </c>
      <c r="E118" t="s">
        <v>850</v>
      </c>
      <c r="F118" s="657">
        <v>243</v>
      </c>
      <c r="G118" s="657">
        <v>4102</v>
      </c>
      <c r="H118" s="658" t="s">
        <v>688</v>
      </c>
      <c r="I118" s="659">
        <v>0</v>
      </c>
      <c r="J118" s="657">
        <v>2090</v>
      </c>
      <c r="K118" s="646" t="s">
        <v>754</v>
      </c>
      <c r="L118" s="646" t="s">
        <v>766</v>
      </c>
      <c r="M118" s="646" t="str">
        <f t="shared" si="7"/>
        <v>Posted</v>
      </c>
      <c r="N118" s="646" t="s">
        <v>767</v>
      </c>
      <c r="O118" s="646">
        <v>34961</v>
      </c>
      <c r="P118" t="s">
        <v>768</v>
      </c>
      <c r="Q118" s="701" t="str">
        <f t="shared" si="11"/>
        <v>HTG</v>
      </c>
      <c r="R118" s="660">
        <v>165.38</v>
      </c>
      <c r="S118" s="660">
        <v>0</v>
      </c>
      <c r="T118" s="647">
        <v>0</v>
      </c>
      <c r="U118" s="661">
        <v>165.38</v>
      </c>
      <c r="V118" s="661">
        <v>0</v>
      </c>
      <c r="W118" s="662">
        <f t="shared" si="8"/>
        <v>165.38</v>
      </c>
      <c r="X118" s="647">
        <f t="shared" ca="1" si="9"/>
        <v>74.055199999999999</v>
      </c>
      <c r="Y118" s="662">
        <f t="shared" ca="1" si="10"/>
        <v>2.233199019110069</v>
      </c>
      <c r="Z118" s="701">
        <v>254206</v>
      </c>
      <c r="AA118" s="716" t="s">
        <v>1159</v>
      </c>
    </row>
    <row r="119" spans="1:27" x14ac:dyDescent="0.45">
      <c r="A119" s="655">
        <v>44255</v>
      </c>
      <c r="B119" s="646">
        <v>2021</v>
      </c>
      <c r="C119" s="701">
        <v>2</v>
      </c>
      <c r="D119" s="656">
        <f t="shared" si="6"/>
        <v>44228</v>
      </c>
      <c r="E119" t="s">
        <v>851</v>
      </c>
      <c r="F119" s="657">
        <v>244</v>
      </c>
      <c r="G119" s="657">
        <v>4102</v>
      </c>
      <c r="H119" s="658" t="s">
        <v>688</v>
      </c>
      <c r="I119" s="659">
        <v>0</v>
      </c>
      <c r="J119" s="657">
        <v>2090</v>
      </c>
      <c r="K119" s="646" t="s">
        <v>754</v>
      </c>
      <c r="L119" s="646" t="s">
        <v>766</v>
      </c>
      <c r="M119" s="646" t="str">
        <f t="shared" si="7"/>
        <v>Posted</v>
      </c>
      <c r="N119" s="646" t="s">
        <v>767</v>
      </c>
      <c r="O119" s="646">
        <v>34961</v>
      </c>
      <c r="P119" t="s">
        <v>768</v>
      </c>
      <c r="Q119" s="701" t="str">
        <f t="shared" si="11"/>
        <v>HTG</v>
      </c>
      <c r="R119" s="660">
        <v>689.07</v>
      </c>
      <c r="S119" s="660">
        <v>0</v>
      </c>
      <c r="T119" s="647">
        <v>0</v>
      </c>
      <c r="U119" s="661">
        <v>689.07</v>
      </c>
      <c r="V119" s="661">
        <v>0</v>
      </c>
      <c r="W119" s="662">
        <f t="shared" si="8"/>
        <v>689.07</v>
      </c>
      <c r="X119" s="647">
        <f t="shared" ca="1" si="9"/>
        <v>74.055199999999999</v>
      </c>
      <c r="Y119" s="662">
        <f t="shared" ca="1" si="10"/>
        <v>9.3048158670829331</v>
      </c>
      <c r="Z119" s="701">
        <v>254207</v>
      </c>
      <c r="AA119" s="716" t="s">
        <v>1159</v>
      </c>
    </row>
    <row r="120" spans="1:27" x14ac:dyDescent="0.45">
      <c r="A120" s="655">
        <v>44255</v>
      </c>
      <c r="B120" s="646">
        <v>2021</v>
      </c>
      <c r="C120" s="701">
        <v>2</v>
      </c>
      <c r="D120" s="656">
        <f t="shared" si="6"/>
        <v>44228</v>
      </c>
      <c r="E120" t="s">
        <v>852</v>
      </c>
      <c r="F120" s="657">
        <v>200</v>
      </c>
      <c r="G120" s="657">
        <v>4102</v>
      </c>
      <c r="H120" s="658" t="s">
        <v>688</v>
      </c>
      <c r="I120" s="659">
        <v>0</v>
      </c>
      <c r="J120" s="657">
        <v>2155</v>
      </c>
      <c r="K120" s="646" t="s">
        <v>853</v>
      </c>
      <c r="L120" s="646" t="s">
        <v>766</v>
      </c>
      <c r="M120" s="646" t="str">
        <f t="shared" si="7"/>
        <v>Posted</v>
      </c>
      <c r="N120" s="646" t="s">
        <v>767</v>
      </c>
      <c r="O120" s="646">
        <v>34961</v>
      </c>
      <c r="P120" t="s">
        <v>768</v>
      </c>
      <c r="Q120" s="701" t="str">
        <f t="shared" si="11"/>
        <v>HTG</v>
      </c>
      <c r="R120" s="660">
        <v>8268.81</v>
      </c>
      <c r="S120" s="660">
        <v>0</v>
      </c>
      <c r="T120" s="647">
        <v>0</v>
      </c>
      <c r="U120" s="661">
        <v>8268.81</v>
      </c>
      <c r="V120" s="661">
        <v>0</v>
      </c>
      <c r="W120" s="662">
        <f t="shared" si="8"/>
        <v>8268.81</v>
      </c>
      <c r="X120" s="647">
        <f t="shared" ca="1" si="9"/>
        <v>74.055199999999999</v>
      </c>
      <c r="Y120" s="662">
        <f t="shared" ca="1" si="10"/>
        <v>111.65738530177488</v>
      </c>
      <c r="Z120" s="701">
        <v>254208</v>
      </c>
      <c r="AA120" s="716" t="s">
        <v>1172</v>
      </c>
    </row>
    <row r="121" spans="1:27" x14ac:dyDescent="0.45">
      <c r="A121" s="655">
        <v>44255</v>
      </c>
      <c r="B121" s="646">
        <v>2021</v>
      </c>
      <c r="C121" s="701">
        <v>2</v>
      </c>
      <c r="D121" s="656">
        <f t="shared" si="6"/>
        <v>44228</v>
      </c>
      <c r="E121" t="s">
        <v>854</v>
      </c>
      <c r="F121" s="657">
        <v>241</v>
      </c>
      <c r="G121" s="657">
        <v>4102</v>
      </c>
      <c r="H121" s="658" t="s">
        <v>688</v>
      </c>
      <c r="I121" s="659">
        <v>0</v>
      </c>
      <c r="J121" s="657">
        <v>2155</v>
      </c>
      <c r="K121" s="646" t="s">
        <v>855</v>
      </c>
      <c r="L121" s="646" t="s">
        <v>766</v>
      </c>
      <c r="M121" s="646" t="str">
        <f t="shared" si="7"/>
        <v>Posted</v>
      </c>
      <c r="N121" s="646" t="s">
        <v>767</v>
      </c>
      <c r="O121" s="646">
        <v>34961</v>
      </c>
      <c r="P121" t="s">
        <v>768</v>
      </c>
      <c r="Q121" s="701" t="str">
        <f t="shared" si="11"/>
        <v>HTG</v>
      </c>
      <c r="R121" s="660">
        <v>496.13</v>
      </c>
      <c r="S121" s="660">
        <v>0</v>
      </c>
      <c r="T121" s="647">
        <v>0</v>
      </c>
      <c r="U121" s="661">
        <v>496.13</v>
      </c>
      <c r="V121" s="661">
        <v>0</v>
      </c>
      <c r="W121" s="662">
        <f t="shared" si="8"/>
        <v>496.13</v>
      </c>
      <c r="X121" s="647">
        <f t="shared" ca="1" si="9"/>
        <v>74.055199999999999</v>
      </c>
      <c r="Y121" s="662">
        <f t="shared" ca="1" si="10"/>
        <v>6.6994620229234405</v>
      </c>
      <c r="Z121" s="701">
        <v>254209</v>
      </c>
      <c r="AA121" s="716" t="s">
        <v>1172</v>
      </c>
    </row>
    <row r="122" spans="1:27" x14ac:dyDescent="0.45">
      <c r="A122" s="655">
        <v>44255</v>
      </c>
      <c r="B122" s="646">
        <v>2021</v>
      </c>
      <c r="C122" s="701">
        <v>2</v>
      </c>
      <c r="D122" s="656">
        <f t="shared" si="6"/>
        <v>44228</v>
      </c>
      <c r="E122" t="s">
        <v>856</v>
      </c>
      <c r="F122" s="657">
        <v>242</v>
      </c>
      <c r="G122" s="657">
        <v>4102</v>
      </c>
      <c r="H122" s="658" t="s">
        <v>688</v>
      </c>
      <c r="I122" s="659">
        <v>0</v>
      </c>
      <c r="J122" s="657">
        <v>2155</v>
      </c>
      <c r="K122" s="646" t="s">
        <v>857</v>
      </c>
      <c r="L122" s="646" t="s">
        <v>766</v>
      </c>
      <c r="M122" s="646" t="str">
        <f t="shared" si="7"/>
        <v>Posted</v>
      </c>
      <c r="N122" s="646" t="s">
        <v>767</v>
      </c>
      <c r="O122" s="646">
        <v>34961</v>
      </c>
      <c r="P122" t="s">
        <v>768</v>
      </c>
      <c r="Q122" s="701" t="str">
        <f t="shared" si="11"/>
        <v>HTG</v>
      </c>
      <c r="R122" s="660">
        <v>362.7</v>
      </c>
      <c r="S122" s="660">
        <v>0</v>
      </c>
      <c r="T122" s="647">
        <v>0</v>
      </c>
      <c r="U122" s="661">
        <v>362.7</v>
      </c>
      <c r="V122" s="661">
        <v>0</v>
      </c>
      <c r="W122" s="662">
        <f t="shared" si="8"/>
        <v>362.7</v>
      </c>
      <c r="X122" s="647">
        <f t="shared" ca="1" si="9"/>
        <v>74.055199999999999</v>
      </c>
      <c r="Y122" s="662">
        <f t="shared" ca="1" si="10"/>
        <v>4.897697933433439</v>
      </c>
      <c r="Z122" s="701">
        <v>254210</v>
      </c>
      <c r="AA122" s="716" t="s">
        <v>1172</v>
      </c>
    </row>
    <row r="123" spans="1:27" x14ac:dyDescent="0.45">
      <c r="A123" s="655">
        <v>44255</v>
      </c>
      <c r="B123" s="646">
        <v>2021</v>
      </c>
      <c r="C123" s="701">
        <v>2</v>
      </c>
      <c r="D123" s="656">
        <f t="shared" si="6"/>
        <v>44228</v>
      </c>
      <c r="E123" t="s">
        <v>858</v>
      </c>
      <c r="F123" s="657">
        <v>243</v>
      </c>
      <c r="G123" s="657">
        <v>4102</v>
      </c>
      <c r="H123" s="658" t="s">
        <v>688</v>
      </c>
      <c r="I123" s="659">
        <v>0</v>
      </c>
      <c r="J123" s="657">
        <v>2155</v>
      </c>
      <c r="K123" s="646" t="s">
        <v>859</v>
      </c>
      <c r="L123" s="646" t="s">
        <v>766</v>
      </c>
      <c r="M123" s="646" t="str">
        <f t="shared" si="7"/>
        <v>Posted</v>
      </c>
      <c r="N123" s="646" t="s">
        <v>767</v>
      </c>
      <c r="O123" s="646">
        <v>34961</v>
      </c>
      <c r="P123" t="s">
        <v>768</v>
      </c>
      <c r="Q123" s="701" t="str">
        <f t="shared" si="11"/>
        <v>HTG</v>
      </c>
      <c r="R123" s="660">
        <v>165.38</v>
      </c>
      <c r="S123" s="660">
        <v>0</v>
      </c>
      <c r="T123" s="647">
        <v>0</v>
      </c>
      <c r="U123" s="661">
        <v>165.38</v>
      </c>
      <c r="V123" s="661">
        <v>0</v>
      </c>
      <c r="W123" s="662">
        <f t="shared" si="8"/>
        <v>165.38</v>
      </c>
      <c r="X123" s="647">
        <f t="shared" ca="1" si="9"/>
        <v>74.055199999999999</v>
      </c>
      <c r="Y123" s="662">
        <f t="shared" ca="1" si="10"/>
        <v>2.233199019110069</v>
      </c>
      <c r="Z123" s="701">
        <v>254211</v>
      </c>
      <c r="AA123" s="716" t="s">
        <v>1172</v>
      </c>
    </row>
    <row r="124" spans="1:27" x14ac:dyDescent="0.45">
      <c r="A124" s="655">
        <v>44255</v>
      </c>
      <c r="B124" s="646">
        <v>2021</v>
      </c>
      <c r="C124" s="701">
        <v>2</v>
      </c>
      <c r="D124" s="656">
        <f t="shared" si="6"/>
        <v>44228</v>
      </c>
      <c r="E124" t="s">
        <v>860</v>
      </c>
      <c r="F124" s="657">
        <v>244</v>
      </c>
      <c r="G124" s="657">
        <v>4102</v>
      </c>
      <c r="H124" s="658" t="s">
        <v>688</v>
      </c>
      <c r="I124" s="659">
        <v>0</v>
      </c>
      <c r="J124" s="657">
        <v>2155</v>
      </c>
      <c r="K124" s="646" t="s">
        <v>861</v>
      </c>
      <c r="L124" s="646" t="s">
        <v>766</v>
      </c>
      <c r="M124" s="646" t="str">
        <f t="shared" si="7"/>
        <v>Posted</v>
      </c>
      <c r="N124" s="646" t="s">
        <v>767</v>
      </c>
      <c r="O124" s="646">
        <v>34961</v>
      </c>
      <c r="P124" t="s">
        <v>768</v>
      </c>
      <c r="Q124" s="701" t="str">
        <f t="shared" si="11"/>
        <v>HTG</v>
      </c>
      <c r="R124" s="660">
        <v>689.07</v>
      </c>
      <c r="S124" s="660">
        <v>0</v>
      </c>
      <c r="T124" s="647">
        <v>0</v>
      </c>
      <c r="U124" s="661">
        <v>689.07</v>
      </c>
      <c r="V124" s="661">
        <v>0</v>
      </c>
      <c r="W124" s="662">
        <f t="shared" si="8"/>
        <v>689.07</v>
      </c>
      <c r="X124" s="647">
        <f t="shared" ca="1" si="9"/>
        <v>74.055199999999999</v>
      </c>
      <c r="Y124" s="662">
        <f t="shared" ca="1" si="10"/>
        <v>9.3048158670829331</v>
      </c>
      <c r="Z124" s="701">
        <v>254212</v>
      </c>
      <c r="AA124" s="716" t="s">
        <v>1172</v>
      </c>
    </row>
    <row r="125" spans="1:27" x14ac:dyDescent="0.45">
      <c r="A125" s="655">
        <v>44255</v>
      </c>
      <c r="B125" s="646">
        <v>2021</v>
      </c>
      <c r="C125" s="701">
        <v>2</v>
      </c>
      <c r="D125" s="656">
        <f t="shared" si="6"/>
        <v>44228</v>
      </c>
      <c r="E125" t="s">
        <v>862</v>
      </c>
      <c r="F125" s="657">
        <v>200</v>
      </c>
      <c r="G125" s="657">
        <v>4102</v>
      </c>
      <c r="H125" s="658" t="s">
        <v>688</v>
      </c>
      <c r="I125" s="659">
        <v>0</v>
      </c>
      <c r="J125" s="657">
        <v>2214</v>
      </c>
      <c r="K125" s="646" t="s">
        <v>758</v>
      </c>
      <c r="L125" s="646" t="s">
        <v>766</v>
      </c>
      <c r="M125" s="646" t="str">
        <f t="shared" si="7"/>
        <v>Posted</v>
      </c>
      <c r="N125" s="646" t="s">
        <v>767</v>
      </c>
      <c r="O125" s="646">
        <v>34961</v>
      </c>
      <c r="P125" t="s">
        <v>768</v>
      </c>
      <c r="Q125" s="701" t="str">
        <f t="shared" si="11"/>
        <v>HTG</v>
      </c>
      <c r="R125" s="660">
        <v>12489.91</v>
      </c>
      <c r="S125" s="660">
        <v>0</v>
      </c>
      <c r="T125" s="647">
        <v>0</v>
      </c>
      <c r="U125" s="661">
        <v>12489.91</v>
      </c>
      <c r="V125" s="661">
        <v>0</v>
      </c>
      <c r="W125" s="662">
        <f t="shared" si="8"/>
        <v>12489.91</v>
      </c>
      <c r="X125" s="647">
        <f t="shared" ca="1" si="9"/>
        <v>74.055199999999999</v>
      </c>
      <c r="Y125" s="662">
        <f t="shared" ca="1" si="10"/>
        <v>168.65675874212749</v>
      </c>
      <c r="Z125" s="701">
        <v>254213</v>
      </c>
      <c r="AA125" s="716" t="s">
        <v>1160</v>
      </c>
    </row>
    <row r="126" spans="1:27" x14ac:dyDescent="0.45">
      <c r="A126" s="655">
        <v>44255</v>
      </c>
      <c r="B126" s="646">
        <v>2021</v>
      </c>
      <c r="C126" s="701">
        <v>2</v>
      </c>
      <c r="D126" s="656">
        <f t="shared" si="6"/>
        <v>44228</v>
      </c>
      <c r="E126" t="s">
        <v>863</v>
      </c>
      <c r="F126" s="657">
        <v>241</v>
      </c>
      <c r="G126" s="657">
        <v>4102</v>
      </c>
      <c r="H126" s="658" t="s">
        <v>688</v>
      </c>
      <c r="I126" s="659">
        <v>0</v>
      </c>
      <c r="J126" s="657">
        <v>2214</v>
      </c>
      <c r="K126" s="646" t="s">
        <v>758</v>
      </c>
      <c r="L126" s="646" t="s">
        <v>766</v>
      </c>
      <c r="M126" s="646" t="str">
        <f t="shared" si="7"/>
        <v>Posted</v>
      </c>
      <c r="N126" s="646" t="s">
        <v>767</v>
      </c>
      <c r="O126" s="646">
        <v>34961</v>
      </c>
      <c r="P126" t="s">
        <v>768</v>
      </c>
      <c r="Q126" s="701" t="str">
        <f t="shared" si="11"/>
        <v>HTG</v>
      </c>
      <c r="R126" s="660">
        <v>749.39</v>
      </c>
      <c r="S126" s="660">
        <v>0</v>
      </c>
      <c r="T126" s="647">
        <v>0</v>
      </c>
      <c r="U126" s="661">
        <v>749.39</v>
      </c>
      <c r="V126" s="661">
        <v>0</v>
      </c>
      <c r="W126" s="662">
        <f t="shared" si="8"/>
        <v>749.39</v>
      </c>
      <c r="X126" s="647">
        <f t="shared" ca="1" si="9"/>
        <v>74.055199999999999</v>
      </c>
      <c r="Y126" s="662">
        <f t="shared" ca="1" si="10"/>
        <v>10.119343408700537</v>
      </c>
      <c r="Z126" s="701">
        <v>254214</v>
      </c>
      <c r="AA126" s="716" t="s">
        <v>1160</v>
      </c>
    </row>
    <row r="127" spans="1:27" x14ac:dyDescent="0.45">
      <c r="A127" s="655">
        <v>44255</v>
      </c>
      <c r="B127" s="646">
        <v>2021</v>
      </c>
      <c r="C127" s="701">
        <v>2</v>
      </c>
      <c r="D127" s="656">
        <f t="shared" si="6"/>
        <v>44228</v>
      </c>
      <c r="E127" t="s">
        <v>864</v>
      </c>
      <c r="F127" s="657">
        <v>242</v>
      </c>
      <c r="G127" s="657">
        <v>4102</v>
      </c>
      <c r="H127" s="658" t="s">
        <v>688</v>
      </c>
      <c r="I127" s="659">
        <v>0</v>
      </c>
      <c r="J127" s="657">
        <v>2214</v>
      </c>
      <c r="K127" s="646" t="s">
        <v>758</v>
      </c>
      <c r="L127" s="646" t="s">
        <v>766</v>
      </c>
      <c r="M127" s="646" t="str">
        <f t="shared" si="7"/>
        <v>Posted</v>
      </c>
      <c r="N127" s="646" t="s">
        <v>767</v>
      </c>
      <c r="O127" s="646">
        <v>34961</v>
      </c>
      <c r="P127" t="s">
        <v>768</v>
      </c>
      <c r="Q127" s="701" t="str">
        <f t="shared" si="11"/>
        <v>HTG</v>
      </c>
      <c r="R127" s="660">
        <v>326.43</v>
      </c>
      <c r="S127" s="660">
        <v>0</v>
      </c>
      <c r="T127" s="647">
        <v>0</v>
      </c>
      <c r="U127" s="661">
        <v>326.43</v>
      </c>
      <c r="V127" s="661">
        <v>0</v>
      </c>
      <c r="W127" s="662">
        <f t="shared" si="8"/>
        <v>326.43</v>
      </c>
      <c r="X127" s="647">
        <f t="shared" ca="1" si="9"/>
        <v>74.055199999999999</v>
      </c>
      <c r="Y127" s="662">
        <f t="shared" ca="1" si="10"/>
        <v>4.4079281400900951</v>
      </c>
      <c r="Z127" s="701">
        <v>254215</v>
      </c>
      <c r="AA127" s="716" t="s">
        <v>1160</v>
      </c>
    </row>
    <row r="128" spans="1:27" x14ac:dyDescent="0.45">
      <c r="A128" s="655">
        <v>44255</v>
      </c>
      <c r="B128" s="646">
        <v>2021</v>
      </c>
      <c r="C128" s="701">
        <v>2</v>
      </c>
      <c r="D128" s="656">
        <f t="shared" si="6"/>
        <v>44228</v>
      </c>
      <c r="E128" t="s">
        <v>865</v>
      </c>
      <c r="F128" s="657">
        <v>243</v>
      </c>
      <c r="G128" s="657">
        <v>4102</v>
      </c>
      <c r="H128" s="658" t="s">
        <v>688</v>
      </c>
      <c r="I128" s="659">
        <v>0</v>
      </c>
      <c r="J128" s="657">
        <v>2214</v>
      </c>
      <c r="K128" s="646" t="s">
        <v>758</v>
      </c>
      <c r="L128" s="646" t="s">
        <v>766</v>
      </c>
      <c r="M128" s="646" t="str">
        <f t="shared" si="7"/>
        <v>Posted</v>
      </c>
      <c r="N128" s="646" t="s">
        <v>767</v>
      </c>
      <c r="O128" s="646">
        <v>34961</v>
      </c>
      <c r="P128" t="s">
        <v>768</v>
      </c>
      <c r="Q128" s="701" t="str">
        <f t="shared" si="11"/>
        <v>HTG</v>
      </c>
      <c r="R128" s="660">
        <v>249.8</v>
      </c>
      <c r="S128" s="660">
        <v>0</v>
      </c>
      <c r="T128" s="647">
        <v>0</v>
      </c>
      <c r="U128" s="661">
        <v>249.8</v>
      </c>
      <c r="V128" s="661">
        <v>0</v>
      </c>
      <c r="W128" s="662">
        <f t="shared" si="8"/>
        <v>249.8</v>
      </c>
      <c r="X128" s="647">
        <f t="shared" ca="1" si="9"/>
        <v>74.055199999999999</v>
      </c>
      <c r="Y128" s="662">
        <f t="shared" ca="1" si="10"/>
        <v>3.3731594810357679</v>
      </c>
      <c r="Z128" s="701">
        <v>254216</v>
      </c>
      <c r="AA128" s="716" t="s">
        <v>1160</v>
      </c>
    </row>
    <row r="129" spans="1:27" x14ac:dyDescent="0.45">
      <c r="A129" s="655">
        <v>44255</v>
      </c>
      <c r="B129" s="646">
        <v>2021</v>
      </c>
      <c r="C129" s="701">
        <v>2</v>
      </c>
      <c r="D129" s="656">
        <f t="shared" si="6"/>
        <v>44228</v>
      </c>
      <c r="E129" t="s">
        <v>866</v>
      </c>
      <c r="F129" s="657">
        <v>244</v>
      </c>
      <c r="G129" s="657">
        <v>4102</v>
      </c>
      <c r="H129" s="658" t="s">
        <v>688</v>
      </c>
      <c r="I129" s="659">
        <v>0</v>
      </c>
      <c r="J129" s="657">
        <v>2214</v>
      </c>
      <c r="K129" s="646" t="s">
        <v>758</v>
      </c>
      <c r="L129" s="646" t="s">
        <v>766</v>
      </c>
      <c r="M129" s="646" t="str">
        <f t="shared" si="7"/>
        <v>Posted</v>
      </c>
      <c r="N129" s="646" t="s">
        <v>767</v>
      </c>
      <c r="O129" s="646">
        <v>34961</v>
      </c>
      <c r="P129" t="s">
        <v>768</v>
      </c>
      <c r="Q129" s="701" t="str">
        <f t="shared" si="11"/>
        <v>HTG</v>
      </c>
      <c r="R129" s="660">
        <v>1040.83</v>
      </c>
      <c r="S129" s="660">
        <v>0</v>
      </c>
      <c r="T129" s="647">
        <v>0</v>
      </c>
      <c r="U129" s="661">
        <v>1040.83</v>
      </c>
      <c r="V129" s="661">
        <v>0</v>
      </c>
      <c r="W129" s="662">
        <f t="shared" si="8"/>
        <v>1040.83</v>
      </c>
      <c r="X129" s="647">
        <f t="shared" ca="1" si="9"/>
        <v>74.055199999999999</v>
      </c>
      <c r="Y129" s="662">
        <f t="shared" ca="1" si="10"/>
        <v>14.054786159513442</v>
      </c>
      <c r="Z129" s="701">
        <v>254217</v>
      </c>
      <c r="AA129" s="716" t="s">
        <v>1160</v>
      </c>
    </row>
    <row r="130" spans="1:27" x14ac:dyDescent="0.45">
      <c r="A130" s="655">
        <v>44255</v>
      </c>
      <c r="B130" s="646">
        <v>2021</v>
      </c>
      <c r="C130" s="701">
        <v>2</v>
      </c>
      <c r="D130" s="656">
        <f t="shared" si="6"/>
        <v>44228</v>
      </c>
      <c r="E130" t="s">
        <v>867</v>
      </c>
      <c r="F130" s="657">
        <v>200</v>
      </c>
      <c r="G130" s="657">
        <v>4102</v>
      </c>
      <c r="H130" s="658" t="s">
        <v>688</v>
      </c>
      <c r="I130" s="659">
        <v>0</v>
      </c>
      <c r="J130" s="657">
        <v>2238</v>
      </c>
      <c r="K130" s="646" t="s">
        <v>760</v>
      </c>
      <c r="L130" s="646" t="s">
        <v>766</v>
      </c>
      <c r="M130" s="646" t="str">
        <f t="shared" si="7"/>
        <v>Posted</v>
      </c>
      <c r="N130" s="646" t="s">
        <v>767</v>
      </c>
      <c r="O130" s="646">
        <v>34961</v>
      </c>
      <c r="P130" t="s">
        <v>768</v>
      </c>
      <c r="Q130" s="701" t="str">
        <f t="shared" si="11"/>
        <v>HTG</v>
      </c>
      <c r="R130" s="660">
        <v>8268.81</v>
      </c>
      <c r="S130" s="660">
        <v>0</v>
      </c>
      <c r="T130" s="647">
        <v>0</v>
      </c>
      <c r="U130" s="661">
        <v>8268.81</v>
      </c>
      <c r="V130" s="661">
        <v>0</v>
      </c>
      <c r="W130" s="662">
        <f t="shared" si="8"/>
        <v>8268.81</v>
      </c>
      <c r="X130" s="647">
        <f t="shared" ca="1" si="9"/>
        <v>74.055199999999999</v>
      </c>
      <c r="Y130" s="662">
        <f t="shared" ca="1" si="10"/>
        <v>111.65738530177488</v>
      </c>
      <c r="Z130" s="701">
        <v>254218</v>
      </c>
      <c r="AA130" s="716" t="s">
        <v>1161</v>
      </c>
    </row>
    <row r="131" spans="1:27" x14ac:dyDescent="0.45">
      <c r="A131" s="655">
        <v>44255</v>
      </c>
      <c r="B131" s="646">
        <v>2021</v>
      </c>
      <c r="C131" s="701">
        <v>2</v>
      </c>
      <c r="D131" s="656">
        <f t="shared" si="6"/>
        <v>44228</v>
      </c>
      <c r="E131" t="s">
        <v>868</v>
      </c>
      <c r="F131" s="657">
        <v>241</v>
      </c>
      <c r="G131" s="657">
        <v>4102</v>
      </c>
      <c r="H131" s="658" t="s">
        <v>688</v>
      </c>
      <c r="I131" s="659">
        <v>0</v>
      </c>
      <c r="J131" s="657">
        <v>2238</v>
      </c>
      <c r="K131" s="646" t="s">
        <v>760</v>
      </c>
      <c r="L131" s="646" t="s">
        <v>766</v>
      </c>
      <c r="M131" s="646" t="str">
        <f t="shared" si="7"/>
        <v>Posted</v>
      </c>
      <c r="N131" s="646" t="s">
        <v>767</v>
      </c>
      <c r="O131" s="646">
        <v>34961</v>
      </c>
      <c r="P131" t="s">
        <v>768</v>
      </c>
      <c r="Q131" s="701" t="str">
        <f t="shared" si="11"/>
        <v>HTG</v>
      </c>
      <c r="R131" s="660">
        <v>496.13</v>
      </c>
      <c r="S131" s="660">
        <v>0</v>
      </c>
      <c r="T131" s="647">
        <v>0</v>
      </c>
      <c r="U131" s="661">
        <v>496.13</v>
      </c>
      <c r="V131" s="661">
        <v>0</v>
      </c>
      <c r="W131" s="662">
        <f t="shared" si="8"/>
        <v>496.13</v>
      </c>
      <c r="X131" s="647">
        <f t="shared" ca="1" si="9"/>
        <v>74.055199999999999</v>
      </c>
      <c r="Y131" s="662">
        <f t="shared" ca="1" si="10"/>
        <v>6.6994620229234405</v>
      </c>
      <c r="Z131" s="701">
        <v>254219</v>
      </c>
      <c r="AA131" s="716" t="s">
        <v>1161</v>
      </c>
    </row>
    <row r="132" spans="1:27" x14ac:dyDescent="0.45">
      <c r="A132" s="655">
        <v>44255</v>
      </c>
      <c r="B132" s="646">
        <v>2021</v>
      </c>
      <c r="C132" s="701">
        <v>2</v>
      </c>
      <c r="D132" s="656">
        <f t="shared" si="6"/>
        <v>44228</v>
      </c>
      <c r="E132" t="s">
        <v>869</v>
      </c>
      <c r="F132" s="657">
        <v>243</v>
      </c>
      <c r="G132" s="657">
        <v>4102</v>
      </c>
      <c r="H132" s="658" t="s">
        <v>688</v>
      </c>
      <c r="I132" s="659">
        <v>0</v>
      </c>
      <c r="J132" s="657">
        <v>2238</v>
      </c>
      <c r="K132" s="646" t="s">
        <v>760</v>
      </c>
      <c r="L132" s="646" t="s">
        <v>766</v>
      </c>
      <c r="M132" s="646" t="str">
        <f t="shared" si="7"/>
        <v>Posted</v>
      </c>
      <c r="N132" s="646" t="s">
        <v>767</v>
      </c>
      <c r="O132" s="646">
        <v>34961</v>
      </c>
      <c r="P132" t="s">
        <v>768</v>
      </c>
      <c r="Q132" s="701" t="str">
        <f t="shared" si="11"/>
        <v>HTG</v>
      </c>
      <c r="R132" s="660">
        <v>165.38</v>
      </c>
      <c r="S132" s="660">
        <v>0</v>
      </c>
      <c r="T132" s="647">
        <v>0</v>
      </c>
      <c r="U132" s="661">
        <v>165.38</v>
      </c>
      <c r="V132" s="661">
        <v>0</v>
      </c>
      <c r="W132" s="662">
        <f t="shared" si="8"/>
        <v>165.38</v>
      </c>
      <c r="X132" s="647">
        <f t="shared" ca="1" si="9"/>
        <v>74.055199999999999</v>
      </c>
      <c r="Y132" s="662">
        <f t="shared" ca="1" si="10"/>
        <v>2.233199019110069</v>
      </c>
      <c r="Z132" s="701">
        <v>254220</v>
      </c>
      <c r="AA132" s="716" t="s">
        <v>1161</v>
      </c>
    </row>
    <row r="133" spans="1:27" x14ac:dyDescent="0.45">
      <c r="A133" s="655">
        <v>44255</v>
      </c>
      <c r="B133" s="646">
        <v>2021</v>
      </c>
      <c r="C133" s="701">
        <v>2</v>
      </c>
      <c r="D133" s="656">
        <f t="shared" si="6"/>
        <v>44228</v>
      </c>
      <c r="E133" t="s">
        <v>870</v>
      </c>
      <c r="F133" s="657">
        <v>244</v>
      </c>
      <c r="G133" s="657">
        <v>4102</v>
      </c>
      <c r="H133" s="658" t="s">
        <v>688</v>
      </c>
      <c r="I133" s="659">
        <v>0</v>
      </c>
      <c r="J133" s="657">
        <v>2238</v>
      </c>
      <c r="K133" s="646" t="s">
        <v>760</v>
      </c>
      <c r="L133" s="646" t="s">
        <v>766</v>
      </c>
      <c r="M133" s="646" t="str">
        <f t="shared" si="7"/>
        <v>Posted</v>
      </c>
      <c r="N133" s="646" t="s">
        <v>767</v>
      </c>
      <c r="O133" s="646">
        <v>34961</v>
      </c>
      <c r="P133" t="s">
        <v>768</v>
      </c>
      <c r="Q133" s="701" t="str">
        <f t="shared" si="11"/>
        <v>HTG</v>
      </c>
      <c r="R133" s="660">
        <v>689.07</v>
      </c>
      <c r="S133" s="660">
        <v>0</v>
      </c>
      <c r="T133" s="647">
        <v>0</v>
      </c>
      <c r="U133" s="661">
        <v>689.07</v>
      </c>
      <c r="V133" s="661">
        <v>0</v>
      </c>
      <c r="W133" s="662">
        <f t="shared" si="8"/>
        <v>689.07</v>
      </c>
      <c r="X133" s="647">
        <f t="shared" ca="1" si="9"/>
        <v>74.055199999999999</v>
      </c>
      <c r="Y133" s="662">
        <f t="shared" ca="1" si="10"/>
        <v>9.3048158670829331</v>
      </c>
      <c r="Z133" s="701">
        <v>254221</v>
      </c>
      <c r="AA133" s="716" t="s">
        <v>1161</v>
      </c>
    </row>
    <row r="134" spans="1:27" x14ac:dyDescent="0.45">
      <c r="A134" s="655">
        <v>44255</v>
      </c>
      <c r="B134" s="646">
        <v>2021</v>
      </c>
      <c r="C134" s="701">
        <v>2</v>
      </c>
      <c r="D134" s="656">
        <f t="shared" si="6"/>
        <v>44228</v>
      </c>
      <c r="E134" t="s">
        <v>871</v>
      </c>
      <c r="F134" s="657">
        <v>200</v>
      </c>
      <c r="G134" s="657">
        <v>4102</v>
      </c>
      <c r="H134" s="658" t="s">
        <v>688</v>
      </c>
      <c r="I134" s="659">
        <v>0</v>
      </c>
      <c r="J134" s="657">
        <v>2241</v>
      </c>
      <c r="K134" s="646" t="s">
        <v>762</v>
      </c>
      <c r="L134" s="646" t="s">
        <v>766</v>
      </c>
      <c r="M134" s="646" t="str">
        <f t="shared" si="7"/>
        <v>Posted</v>
      </c>
      <c r="N134" s="646" t="s">
        <v>767</v>
      </c>
      <c r="O134" s="646">
        <v>34961</v>
      </c>
      <c r="P134" t="s">
        <v>768</v>
      </c>
      <c r="Q134" s="701" t="str">
        <f t="shared" si="11"/>
        <v>HTG</v>
      </c>
      <c r="R134" s="660">
        <v>8268.81</v>
      </c>
      <c r="S134" s="660">
        <v>0</v>
      </c>
      <c r="T134" s="647">
        <v>0</v>
      </c>
      <c r="U134" s="661">
        <v>8268.81</v>
      </c>
      <c r="V134" s="661">
        <v>0</v>
      </c>
      <c r="W134" s="662">
        <f t="shared" si="8"/>
        <v>8268.81</v>
      </c>
      <c r="X134" s="647">
        <f t="shared" ca="1" si="9"/>
        <v>74.055199999999999</v>
      </c>
      <c r="Y134" s="662">
        <f t="shared" ca="1" si="10"/>
        <v>111.65738530177488</v>
      </c>
      <c r="Z134" s="701">
        <v>254222</v>
      </c>
      <c r="AA134" s="716" t="s">
        <v>1162</v>
      </c>
    </row>
    <row r="135" spans="1:27" x14ac:dyDescent="0.45">
      <c r="A135" s="655">
        <v>44255</v>
      </c>
      <c r="B135" s="646">
        <v>2021</v>
      </c>
      <c r="C135" s="701">
        <v>2</v>
      </c>
      <c r="D135" s="656">
        <f t="shared" si="6"/>
        <v>44228</v>
      </c>
      <c r="E135" t="s">
        <v>872</v>
      </c>
      <c r="F135" s="657">
        <v>243</v>
      </c>
      <c r="G135" s="657">
        <v>4102</v>
      </c>
      <c r="H135" s="658" t="s">
        <v>688</v>
      </c>
      <c r="I135" s="659">
        <v>0</v>
      </c>
      <c r="J135" s="657">
        <v>2241</v>
      </c>
      <c r="K135" s="646" t="s">
        <v>762</v>
      </c>
      <c r="L135" s="646" t="s">
        <v>766</v>
      </c>
      <c r="M135" s="646" t="str">
        <f t="shared" si="7"/>
        <v>Posted</v>
      </c>
      <c r="N135" s="646" t="s">
        <v>767</v>
      </c>
      <c r="O135" s="646">
        <v>34961</v>
      </c>
      <c r="P135" t="s">
        <v>768</v>
      </c>
      <c r="Q135" s="701" t="str">
        <f t="shared" si="11"/>
        <v>HTG</v>
      </c>
      <c r="R135" s="660">
        <v>165.38</v>
      </c>
      <c r="S135" s="660">
        <v>0</v>
      </c>
      <c r="T135" s="647">
        <v>0</v>
      </c>
      <c r="U135" s="661">
        <v>165.38</v>
      </c>
      <c r="V135" s="661">
        <v>0</v>
      </c>
      <c r="W135" s="662">
        <f t="shared" si="8"/>
        <v>165.38</v>
      </c>
      <c r="X135" s="647">
        <f t="shared" ca="1" si="9"/>
        <v>74.055199999999999</v>
      </c>
      <c r="Y135" s="662">
        <f t="shared" ca="1" si="10"/>
        <v>2.233199019110069</v>
      </c>
      <c r="Z135" s="701">
        <v>254223</v>
      </c>
      <c r="AA135" s="716" t="s">
        <v>1162</v>
      </c>
    </row>
    <row r="136" spans="1:27" x14ac:dyDescent="0.45">
      <c r="A136" s="655">
        <v>44255</v>
      </c>
      <c r="B136" s="646">
        <v>2021</v>
      </c>
      <c r="C136" s="701">
        <v>2</v>
      </c>
      <c r="D136" s="656">
        <f t="shared" si="6"/>
        <v>44228</v>
      </c>
      <c r="E136" t="s">
        <v>873</v>
      </c>
      <c r="F136" s="657">
        <v>244</v>
      </c>
      <c r="G136" s="657">
        <v>4102</v>
      </c>
      <c r="H136" s="658" t="s">
        <v>688</v>
      </c>
      <c r="I136" s="659">
        <v>0</v>
      </c>
      <c r="J136" s="657">
        <v>2241</v>
      </c>
      <c r="K136" s="646" t="s">
        <v>762</v>
      </c>
      <c r="L136" s="646" t="s">
        <v>766</v>
      </c>
      <c r="M136" s="646" t="str">
        <f t="shared" si="7"/>
        <v>Posted</v>
      </c>
      <c r="N136" s="646" t="s">
        <v>767</v>
      </c>
      <c r="O136" s="646">
        <v>34961</v>
      </c>
      <c r="P136" t="s">
        <v>768</v>
      </c>
      <c r="Q136" s="701" t="str">
        <f t="shared" si="11"/>
        <v>HTG</v>
      </c>
      <c r="R136" s="660">
        <v>689.07</v>
      </c>
      <c r="S136" s="660">
        <v>0</v>
      </c>
      <c r="T136" s="647">
        <v>0</v>
      </c>
      <c r="U136" s="661">
        <v>689.07</v>
      </c>
      <c r="V136" s="661">
        <v>0</v>
      </c>
      <c r="W136" s="662">
        <f t="shared" si="8"/>
        <v>689.07</v>
      </c>
      <c r="X136" s="647">
        <f t="shared" ca="1" si="9"/>
        <v>74.055199999999999</v>
      </c>
      <c r="Y136" s="662">
        <f t="shared" ca="1" si="10"/>
        <v>9.3048158670829331</v>
      </c>
      <c r="Z136" s="701">
        <v>254224</v>
      </c>
      <c r="AA136" s="716" t="s">
        <v>1162</v>
      </c>
    </row>
    <row r="137" spans="1:27" x14ac:dyDescent="0.45">
      <c r="A137" s="655">
        <v>44255</v>
      </c>
      <c r="B137" s="646">
        <v>2021</v>
      </c>
      <c r="C137" s="701">
        <v>2</v>
      </c>
      <c r="D137" s="656">
        <f t="shared" si="6"/>
        <v>44228</v>
      </c>
      <c r="E137" t="s">
        <v>874</v>
      </c>
      <c r="F137" s="657">
        <v>202</v>
      </c>
      <c r="G137" s="657">
        <v>4102</v>
      </c>
      <c r="H137" s="658" t="s">
        <v>688</v>
      </c>
      <c r="I137" s="659">
        <v>0</v>
      </c>
      <c r="J137" s="657">
        <v>4022</v>
      </c>
      <c r="K137" s="646" t="s">
        <v>764</v>
      </c>
      <c r="L137" s="646" t="s">
        <v>766</v>
      </c>
      <c r="M137" s="646" t="str">
        <f t="shared" si="7"/>
        <v>Posted</v>
      </c>
      <c r="N137" s="646" t="s">
        <v>767</v>
      </c>
      <c r="O137" s="646">
        <v>34961</v>
      </c>
      <c r="P137" t="s">
        <v>768</v>
      </c>
      <c r="Q137" s="701" t="str">
        <f t="shared" si="11"/>
        <v>HTG</v>
      </c>
      <c r="R137" s="660">
        <v>12843.92</v>
      </c>
      <c r="S137" s="660">
        <v>0</v>
      </c>
      <c r="T137" s="647">
        <v>0</v>
      </c>
      <c r="U137" s="661">
        <v>12843.92</v>
      </c>
      <c r="V137" s="661">
        <v>0</v>
      </c>
      <c r="W137" s="662">
        <f t="shared" si="8"/>
        <v>12843.92</v>
      </c>
      <c r="X137" s="647">
        <f t="shared" ca="1" si="9"/>
        <v>74.055199999999999</v>
      </c>
      <c r="Y137" s="662">
        <f t="shared" ca="1" si="10"/>
        <v>173.43711177608054</v>
      </c>
      <c r="Z137" s="701">
        <v>254225</v>
      </c>
      <c r="AA137" s="716" t="s">
        <v>1163</v>
      </c>
    </row>
    <row r="138" spans="1:27" x14ac:dyDescent="0.45">
      <c r="A138" s="655">
        <v>44255</v>
      </c>
      <c r="B138" s="646">
        <v>2021</v>
      </c>
      <c r="C138" s="701">
        <v>2</v>
      </c>
      <c r="D138" s="656">
        <f t="shared" si="6"/>
        <v>44228</v>
      </c>
      <c r="E138" t="s">
        <v>875</v>
      </c>
      <c r="F138" s="657">
        <v>241</v>
      </c>
      <c r="G138" s="657">
        <v>4102</v>
      </c>
      <c r="H138" s="658" t="s">
        <v>688</v>
      </c>
      <c r="I138" s="659">
        <v>0</v>
      </c>
      <c r="J138" s="657">
        <v>4022</v>
      </c>
      <c r="K138" s="646" t="s">
        <v>764</v>
      </c>
      <c r="L138" s="646" t="s">
        <v>766</v>
      </c>
      <c r="M138" s="646" t="str">
        <f t="shared" si="7"/>
        <v>Posted</v>
      </c>
      <c r="N138" s="646" t="s">
        <v>767</v>
      </c>
      <c r="O138" s="646">
        <v>34961</v>
      </c>
      <c r="P138" t="s">
        <v>768</v>
      </c>
      <c r="Q138" s="701" t="str">
        <f t="shared" si="11"/>
        <v>HTG</v>
      </c>
      <c r="R138" s="660">
        <v>770.64</v>
      </c>
      <c r="S138" s="660">
        <v>0</v>
      </c>
      <c r="T138" s="647">
        <v>0</v>
      </c>
      <c r="U138" s="661">
        <v>770.64</v>
      </c>
      <c r="V138" s="661">
        <v>0</v>
      </c>
      <c r="W138" s="662">
        <f t="shared" si="8"/>
        <v>770.64</v>
      </c>
      <c r="X138" s="647">
        <f t="shared" ca="1" si="9"/>
        <v>74.055199999999999</v>
      </c>
      <c r="Y138" s="662">
        <f t="shared" ca="1" si="10"/>
        <v>10.40629152308008</v>
      </c>
      <c r="Z138" s="701">
        <v>254226</v>
      </c>
      <c r="AA138" s="716" t="s">
        <v>1163</v>
      </c>
    </row>
    <row r="139" spans="1:27" x14ac:dyDescent="0.45">
      <c r="A139" s="655">
        <v>44255</v>
      </c>
      <c r="B139" s="646">
        <v>2021</v>
      </c>
      <c r="C139" s="701">
        <v>2</v>
      </c>
      <c r="D139" s="656">
        <f t="shared" si="6"/>
        <v>44228</v>
      </c>
      <c r="E139" t="s">
        <v>876</v>
      </c>
      <c r="F139" s="657">
        <v>242</v>
      </c>
      <c r="G139" s="657">
        <v>4102</v>
      </c>
      <c r="H139" s="658" t="s">
        <v>688</v>
      </c>
      <c r="I139" s="659">
        <v>0</v>
      </c>
      <c r="J139" s="657">
        <v>4022</v>
      </c>
      <c r="K139" s="646" t="s">
        <v>764</v>
      </c>
      <c r="L139" s="646" t="s">
        <v>766</v>
      </c>
      <c r="M139" s="646" t="str">
        <f t="shared" si="7"/>
        <v>Posted</v>
      </c>
      <c r="N139" s="646" t="s">
        <v>767</v>
      </c>
      <c r="O139" s="646">
        <v>34961</v>
      </c>
      <c r="P139" t="s">
        <v>768</v>
      </c>
      <c r="Q139" s="701" t="str">
        <f t="shared" si="11"/>
        <v>HTG</v>
      </c>
      <c r="R139" s="660">
        <v>362.7</v>
      </c>
      <c r="S139" s="660">
        <v>0</v>
      </c>
      <c r="T139" s="647">
        <v>0</v>
      </c>
      <c r="U139" s="661">
        <v>362.7</v>
      </c>
      <c r="V139" s="661">
        <v>0</v>
      </c>
      <c r="W139" s="662">
        <f t="shared" si="8"/>
        <v>362.7</v>
      </c>
      <c r="X139" s="647">
        <f t="shared" ca="1" si="9"/>
        <v>74.055199999999999</v>
      </c>
      <c r="Y139" s="662">
        <f t="shared" ca="1" si="10"/>
        <v>4.897697933433439</v>
      </c>
      <c r="Z139" s="701">
        <v>254227</v>
      </c>
      <c r="AA139" s="716" t="s">
        <v>1163</v>
      </c>
    </row>
    <row r="140" spans="1:27" x14ac:dyDescent="0.45">
      <c r="A140" s="655">
        <v>44255</v>
      </c>
      <c r="B140" s="646">
        <v>2021</v>
      </c>
      <c r="C140" s="701">
        <v>2</v>
      </c>
      <c r="D140" s="656">
        <f t="shared" si="6"/>
        <v>44228</v>
      </c>
      <c r="E140" t="s">
        <v>877</v>
      </c>
      <c r="F140" s="657">
        <v>243</v>
      </c>
      <c r="G140" s="657">
        <v>4102</v>
      </c>
      <c r="H140" s="658" t="s">
        <v>688</v>
      </c>
      <c r="I140" s="659">
        <v>0</v>
      </c>
      <c r="J140" s="657">
        <v>4022</v>
      </c>
      <c r="K140" s="646" t="s">
        <v>764</v>
      </c>
      <c r="L140" s="646" t="s">
        <v>766</v>
      </c>
      <c r="M140" s="646" t="str">
        <f t="shared" si="7"/>
        <v>Posted</v>
      </c>
      <c r="N140" s="646" t="s">
        <v>767</v>
      </c>
      <c r="O140" s="646">
        <v>34961</v>
      </c>
      <c r="P140" t="s">
        <v>768</v>
      </c>
      <c r="Q140" s="701" t="str">
        <f t="shared" si="11"/>
        <v>HTG</v>
      </c>
      <c r="R140" s="660">
        <v>256.88</v>
      </c>
      <c r="S140" s="660">
        <v>0</v>
      </c>
      <c r="T140" s="647">
        <v>0</v>
      </c>
      <c r="U140" s="661">
        <v>256.88</v>
      </c>
      <c r="V140" s="661">
        <v>0</v>
      </c>
      <c r="W140" s="662">
        <f t="shared" si="8"/>
        <v>256.88</v>
      </c>
      <c r="X140" s="647">
        <f t="shared" ca="1" si="9"/>
        <v>74.055199999999999</v>
      </c>
      <c r="Y140" s="662">
        <f t="shared" ca="1" si="10"/>
        <v>3.4687638410266937</v>
      </c>
      <c r="Z140" s="701">
        <v>254228</v>
      </c>
      <c r="AA140" s="716" t="s">
        <v>1163</v>
      </c>
    </row>
    <row r="141" spans="1:27" x14ac:dyDescent="0.45">
      <c r="A141" s="655">
        <v>44255</v>
      </c>
      <c r="B141" s="646">
        <v>2021</v>
      </c>
      <c r="C141" s="701">
        <v>2</v>
      </c>
      <c r="D141" s="656">
        <f t="shared" si="6"/>
        <v>44228</v>
      </c>
      <c r="E141" t="s">
        <v>878</v>
      </c>
      <c r="F141" s="657">
        <v>244</v>
      </c>
      <c r="G141" s="657">
        <v>4102</v>
      </c>
      <c r="H141" s="658" t="s">
        <v>688</v>
      </c>
      <c r="I141" s="659">
        <v>0</v>
      </c>
      <c r="J141" s="657">
        <v>4022</v>
      </c>
      <c r="K141" s="646" t="s">
        <v>764</v>
      </c>
      <c r="L141" s="646" t="s">
        <v>766</v>
      </c>
      <c r="M141" s="646" t="str">
        <f t="shared" si="7"/>
        <v>Posted</v>
      </c>
      <c r="N141" s="646" t="s">
        <v>767</v>
      </c>
      <c r="O141" s="646">
        <v>34961</v>
      </c>
      <c r="P141" t="s">
        <v>768</v>
      </c>
      <c r="Q141" s="701" t="str">
        <f t="shared" si="11"/>
        <v>HTG</v>
      </c>
      <c r="R141" s="660">
        <v>1070.33</v>
      </c>
      <c r="S141" s="660">
        <v>0</v>
      </c>
      <c r="T141" s="647">
        <v>0</v>
      </c>
      <c r="U141" s="661">
        <v>1070.33</v>
      </c>
      <c r="V141" s="661">
        <v>0</v>
      </c>
      <c r="W141" s="662">
        <f t="shared" si="8"/>
        <v>1070.33</v>
      </c>
      <c r="X141" s="647">
        <f t="shared" ca="1" si="9"/>
        <v>74.055199999999999</v>
      </c>
      <c r="Y141" s="662">
        <f t="shared" ca="1" si="10"/>
        <v>14.453137659475633</v>
      </c>
      <c r="Z141" s="701">
        <v>254229</v>
      </c>
      <c r="AA141" s="716" t="s">
        <v>1163</v>
      </c>
    </row>
    <row r="142" spans="1:27" x14ac:dyDescent="0.45">
      <c r="A142" s="655">
        <v>44286</v>
      </c>
      <c r="B142" s="646">
        <v>2021</v>
      </c>
      <c r="C142" s="701">
        <v>3</v>
      </c>
      <c r="D142" s="656">
        <f t="shared" si="6"/>
        <v>44256</v>
      </c>
      <c r="E142" t="s">
        <v>734</v>
      </c>
      <c r="F142" s="657">
        <v>260</v>
      </c>
      <c r="G142" s="657">
        <v>4102</v>
      </c>
      <c r="H142" s="658" t="s">
        <v>688</v>
      </c>
      <c r="I142" s="659">
        <v>0</v>
      </c>
      <c r="J142" s="657">
        <v>2010</v>
      </c>
      <c r="K142" s="646" t="s">
        <v>727</v>
      </c>
      <c r="L142" s="646" t="s">
        <v>879</v>
      </c>
      <c r="M142" s="646" t="str">
        <f t="shared" si="7"/>
        <v>Posted</v>
      </c>
      <c r="N142" s="646" t="s">
        <v>880</v>
      </c>
      <c r="O142" s="646">
        <v>35276</v>
      </c>
      <c r="P142" t="s">
        <v>730</v>
      </c>
      <c r="Q142" s="701" t="str">
        <f t="shared" si="11"/>
        <v>HTG</v>
      </c>
      <c r="R142" s="660">
        <v>1773.41</v>
      </c>
      <c r="S142" s="660">
        <v>0</v>
      </c>
      <c r="T142" s="647">
        <v>0</v>
      </c>
      <c r="U142" s="661">
        <v>1773.41</v>
      </c>
      <c r="V142" s="661">
        <v>0</v>
      </c>
      <c r="W142" s="662">
        <f t="shared" si="8"/>
        <v>1773.41</v>
      </c>
      <c r="X142" s="647">
        <f t="shared" ca="1" si="9"/>
        <v>78.066199999999995</v>
      </c>
      <c r="Y142" s="662">
        <f t="shared" ca="1" si="10"/>
        <v>22.716745531356722</v>
      </c>
      <c r="Z142" s="701">
        <v>255229</v>
      </c>
      <c r="AA142" s="716" t="s">
        <v>1151</v>
      </c>
    </row>
    <row r="143" spans="1:27" x14ac:dyDescent="0.45">
      <c r="A143" s="655">
        <v>44286</v>
      </c>
      <c r="B143" s="646">
        <v>2021</v>
      </c>
      <c r="C143" s="701">
        <v>3</v>
      </c>
      <c r="D143" s="656">
        <f t="shared" si="6"/>
        <v>44256</v>
      </c>
      <c r="E143" t="s">
        <v>737</v>
      </c>
      <c r="F143" s="657">
        <v>260</v>
      </c>
      <c r="G143" s="657">
        <v>4102</v>
      </c>
      <c r="H143" s="658" t="s">
        <v>688</v>
      </c>
      <c r="I143" s="659">
        <v>0</v>
      </c>
      <c r="J143" s="657">
        <v>2053</v>
      </c>
      <c r="K143" s="646" t="s">
        <v>738</v>
      </c>
      <c r="L143" s="646" t="s">
        <v>879</v>
      </c>
      <c r="M143" s="646" t="str">
        <f t="shared" si="7"/>
        <v>Posted</v>
      </c>
      <c r="N143" s="646" t="s">
        <v>880</v>
      </c>
      <c r="O143" s="646">
        <v>35276</v>
      </c>
      <c r="P143" t="s">
        <v>730</v>
      </c>
      <c r="Q143" s="701" t="str">
        <f t="shared" si="11"/>
        <v>HTG</v>
      </c>
      <c r="R143" s="660">
        <v>1108.26</v>
      </c>
      <c r="S143" s="660">
        <v>0</v>
      </c>
      <c r="T143" s="647">
        <v>0</v>
      </c>
      <c r="U143" s="661">
        <v>1108.26</v>
      </c>
      <c r="V143" s="661">
        <v>0</v>
      </c>
      <c r="W143" s="662">
        <f t="shared" si="8"/>
        <v>1108.26</v>
      </c>
      <c r="X143" s="647">
        <f t="shared" ca="1" si="9"/>
        <v>78.066199999999995</v>
      </c>
      <c r="Y143" s="662">
        <f t="shared" ca="1" si="10"/>
        <v>14.196412788120853</v>
      </c>
      <c r="Z143" s="701">
        <v>255230</v>
      </c>
      <c r="AA143" s="716" t="s">
        <v>1152</v>
      </c>
    </row>
    <row r="144" spans="1:27" x14ac:dyDescent="0.45">
      <c r="A144" s="655">
        <v>44286</v>
      </c>
      <c r="B144" s="646">
        <v>2021</v>
      </c>
      <c r="C144" s="701">
        <v>3</v>
      </c>
      <c r="D144" s="656">
        <f t="shared" si="6"/>
        <v>44256</v>
      </c>
      <c r="E144" t="s">
        <v>741</v>
      </c>
      <c r="F144" s="657">
        <v>260</v>
      </c>
      <c r="G144" s="657">
        <v>4102</v>
      </c>
      <c r="H144" s="658" t="s">
        <v>688</v>
      </c>
      <c r="I144" s="659">
        <v>0</v>
      </c>
      <c r="J144" s="657">
        <v>2062</v>
      </c>
      <c r="K144" s="646" t="s">
        <v>742</v>
      </c>
      <c r="L144" s="646" t="s">
        <v>879</v>
      </c>
      <c r="M144" s="646" t="str">
        <f t="shared" si="7"/>
        <v>Posted</v>
      </c>
      <c r="N144" s="646" t="s">
        <v>880</v>
      </c>
      <c r="O144" s="646">
        <v>35276</v>
      </c>
      <c r="P144" t="s">
        <v>730</v>
      </c>
      <c r="Q144" s="701" t="str">
        <f t="shared" si="11"/>
        <v>HTG</v>
      </c>
      <c r="R144" s="660">
        <v>885.06</v>
      </c>
      <c r="S144" s="660">
        <v>0</v>
      </c>
      <c r="T144" s="647">
        <v>0</v>
      </c>
      <c r="U144" s="661">
        <v>885.06</v>
      </c>
      <c r="V144" s="661">
        <v>0</v>
      </c>
      <c r="W144" s="662">
        <f t="shared" si="8"/>
        <v>885.06</v>
      </c>
      <c r="X144" s="647">
        <f t="shared" ca="1" si="9"/>
        <v>78.066199999999995</v>
      </c>
      <c r="Y144" s="662">
        <f t="shared" ca="1" si="10"/>
        <v>11.337300906154008</v>
      </c>
      <c r="Z144" s="701">
        <v>255231</v>
      </c>
      <c r="AA144" s="716" t="s">
        <v>1153</v>
      </c>
    </row>
    <row r="145" spans="1:27" x14ac:dyDescent="0.45">
      <c r="A145" s="655">
        <v>44286</v>
      </c>
      <c r="B145" s="646">
        <v>2021</v>
      </c>
      <c r="C145" s="701">
        <v>3</v>
      </c>
      <c r="D145" s="656">
        <f t="shared" si="6"/>
        <v>44256</v>
      </c>
      <c r="E145" t="s">
        <v>743</v>
      </c>
      <c r="F145" s="657">
        <v>260</v>
      </c>
      <c r="G145" s="657">
        <v>4102</v>
      </c>
      <c r="H145" s="658" t="s">
        <v>688</v>
      </c>
      <c r="I145" s="659">
        <v>0</v>
      </c>
      <c r="J145" s="657">
        <v>2066</v>
      </c>
      <c r="K145" s="646" t="s">
        <v>744</v>
      </c>
      <c r="L145" s="646" t="s">
        <v>879</v>
      </c>
      <c r="M145" s="646" t="str">
        <f t="shared" si="7"/>
        <v>Posted</v>
      </c>
      <c r="N145" s="646" t="s">
        <v>880</v>
      </c>
      <c r="O145" s="646">
        <v>35276</v>
      </c>
      <c r="P145" t="s">
        <v>730</v>
      </c>
      <c r="Q145" s="701" t="str">
        <f t="shared" si="11"/>
        <v>HTG</v>
      </c>
      <c r="R145" s="660">
        <v>374.1</v>
      </c>
      <c r="S145" s="660">
        <v>0</v>
      </c>
      <c r="T145" s="647">
        <v>0</v>
      </c>
      <c r="U145" s="661">
        <v>374.1</v>
      </c>
      <c r="V145" s="661">
        <v>0</v>
      </c>
      <c r="W145" s="662">
        <f t="shared" si="8"/>
        <v>374.1</v>
      </c>
      <c r="X145" s="647">
        <f t="shared" ca="1" si="9"/>
        <v>78.066199999999995</v>
      </c>
      <c r="Y145" s="662">
        <f t="shared" ca="1" si="10"/>
        <v>4.7920867161460405</v>
      </c>
      <c r="Z145" s="701">
        <v>255232</v>
      </c>
      <c r="AA145" s="716" t="s">
        <v>1154</v>
      </c>
    </row>
    <row r="146" spans="1:27" x14ac:dyDescent="0.45">
      <c r="A146" s="655">
        <v>44286</v>
      </c>
      <c r="B146" s="646">
        <v>2021</v>
      </c>
      <c r="C146" s="701">
        <v>3</v>
      </c>
      <c r="D146" s="656">
        <f t="shared" ref="D146:D209" si="12">DATE(YEAR(A146),MONTH(A146),1)</f>
        <v>44256</v>
      </c>
      <c r="E146" t="s">
        <v>745</v>
      </c>
      <c r="F146" s="657">
        <v>260</v>
      </c>
      <c r="G146" s="657">
        <v>4102</v>
      </c>
      <c r="H146" s="658" t="s">
        <v>688</v>
      </c>
      <c r="I146" s="659">
        <v>0</v>
      </c>
      <c r="J146" s="657">
        <v>2086</v>
      </c>
      <c r="K146" s="646" t="s">
        <v>746</v>
      </c>
      <c r="L146" s="646" t="s">
        <v>879</v>
      </c>
      <c r="M146" s="646" t="str">
        <f t="shared" ref="M146:M209" si="13">IF("Open"="Work","Unposted","Posted")</f>
        <v>Posted</v>
      </c>
      <c r="N146" s="646" t="s">
        <v>880</v>
      </c>
      <c r="O146" s="646">
        <v>35276</v>
      </c>
      <c r="P146" t="s">
        <v>730</v>
      </c>
      <c r="Q146" s="701" t="str">
        <f t="shared" si="11"/>
        <v>HTG</v>
      </c>
      <c r="R146" s="660">
        <v>374.1</v>
      </c>
      <c r="S146" s="660">
        <v>0</v>
      </c>
      <c r="T146" s="647">
        <v>0</v>
      </c>
      <c r="U146" s="661">
        <v>374.1</v>
      </c>
      <c r="V146" s="661">
        <v>0</v>
      </c>
      <c r="W146" s="662">
        <f t="shared" ref="W146:W209" si="14">U146-V146</f>
        <v>374.1</v>
      </c>
      <c r="X146" s="647">
        <f t="shared" ref="X146:X209" ca="1" si="15">IFERROR(IF($B$14="",1,IF($C$14="Y",$B$14,HLOOKUP($D146,INDIRECT("'ExchangeInfo'!A1:XFD2"),2))),"")</f>
        <v>78.066199999999995</v>
      </c>
      <c r="Y146" s="662">
        <f t="shared" ref="Y146:Y209" ca="1" si="16">IFERROR(IF(OR(X146=0,X146=""),"NO EXCHANGE RATE FOUND",IF(AND($C$14="Y",$E$14="Divide")=TRUE,W146/X146,IF(AND($C$14="Y",$E$14="Multiply")=TRUE,W146*X146,IF(INDIRECT("'ExchangeInfo'!C2")="Multiply",W146/X146,W146*X146)))),"")</f>
        <v>4.7920867161460405</v>
      </c>
      <c r="Z146" s="701">
        <v>255233</v>
      </c>
      <c r="AA146" s="716" t="s">
        <v>1155</v>
      </c>
    </row>
    <row r="147" spans="1:27" x14ac:dyDescent="0.45">
      <c r="A147" s="655">
        <v>44286</v>
      </c>
      <c r="B147" s="646">
        <v>2021</v>
      </c>
      <c r="C147" s="701">
        <v>3</v>
      </c>
      <c r="D147" s="656">
        <f t="shared" si="12"/>
        <v>44256</v>
      </c>
      <c r="E147" t="s">
        <v>747</v>
      </c>
      <c r="F147" s="657">
        <v>260</v>
      </c>
      <c r="G147" s="657">
        <v>4102</v>
      </c>
      <c r="H147" s="658" t="s">
        <v>688</v>
      </c>
      <c r="I147" s="659">
        <v>0</v>
      </c>
      <c r="J147" s="657">
        <v>2087</v>
      </c>
      <c r="K147" s="646" t="s">
        <v>748</v>
      </c>
      <c r="L147" s="646" t="s">
        <v>879</v>
      </c>
      <c r="M147" s="646" t="str">
        <f t="shared" si="13"/>
        <v>Posted</v>
      </c>
      <c r="N147" s="646" t="s">
        <v>880</v>
      </c>
      <c r="O147" s="646">
        <v>35276</v>
      </c>
      <c r="P147" t="s">
        <v>730</v>
      </c>
      <c r="Q147" s="701" t="str">
        <f t="shared" si="11"/>
        <v>HTG</v>
      </c>
      <c r="R147" s="660">
        <v>516.79999999999995</v>
      </c>
      <c r="S147" s="660">
        <v>0</v>
      </c>
      <c r="T147" s="647">
        <v>0</v>
      </c>
      <c r="U147" s="661">
        <v>516.79999999999995</v>
      </c>
      <c r="V147" s="661">
        <v>0</v>
      </c>
      <c r="W147" s="662">
        <f t="shared" si="14"/>
        <v>516.79999999999995</v>
      </c>
      <c r="X147" s="647">
        <f t="shared" ca="1" si="15"/>
        <v>78.066199999999995</v>
      </c>
      <c r="Y147" s="662">
        <f t="shared" ca="1" si="16"/>
        <v>6.6200224937296808</v>
      </c>
      <c r="Z147" s="701">
        <v>255234</v>
      </c>
      <c r="AA147" s="716" t="s">
        <v>1156</v>
      </c>
    </row>
    <row r="148" spans="1:27" x14ac:dyDescent="0.45">
      <c r="A148" s="655">
        <v>44286</v>
      </c>
      <c r="B148" s="646">
        <v>2021</v>
      </c>
      <c r="C148" s="701">
        <v>3</v>
      </c>
      <c r="D148" s="656">
        <f t="shared" si="12"/>
        <v>44256</v>
      </c>
      <c r="E148" t="s">
        <v>749</v>
      </c>
      <c r="F148" s="657">
        <v>260</v>
      </c>
      <c r="G148" s="657">
        <v>4102</v>
      </c>
      <c r="H148" s="658" t="s">
        <v>688</v>
      </c>
      <c r="I148" s="659">
        <v>0</v>
      </c>
      <c r="J148" s="657">
        <v>2088</v>
      </c>
      <c r="K148" s="646" t="s">
        <v>750</v>
      </c>
      <c r="L148" s="646" t="s">
        <v>879</v>
      </c>
      <c r="M148" s="646" t="str">
        <f t="shared" si="13"/>
        <v>Posted</v>
      </c>
      <c r="N148" s="646" t="s">
        <v>880</v>
      </c>
      <c r="O148" s="646">
        <v>35276</v>
      </c>
      <c r="P148" t="s">
        <v>730</v>
      </c>
      <c r="Q148" s="701" t="str">
        <f t="shared" ref="Q148:Q211" si="17">LEFT("HTG            ",3)</f>
        <v>HTG</v>
      </c>
      <c r="R148" s="660">
        <v>861.33</v>
      </c>
      <c r="S148" s="660">
        <v>0</v>
      </c>
      <c r="T148" s="647">
        <v>0</v>
      </c>
      <c r="U148" s="661">
        <v>861.33</v>
      </c>
      <c r="V148" s="661">
        <v>0</v>
      </c>
      <c r="W148" s="662">
        <f t="shared" si="14"/>
        <v>861.33</v>
      </c>
      <c r="X148" s="647">
        <f t="shared" ca="1" si="15"/>
        <v>78.066199999999995</v>
      </c>
      <c r="Y148" s="662">
        <f t="shared" ca="1" si="16"/>
        <v>11.033328124079308</v>
      </c>
      <c r="Z148" s="701">
        <v>255235</v>
      </c>
      <c r="AA148" s="716" t="s">
        <v>1157</v>
      </c>
    </row>
    <row r="149" spans="1:27" x14ac:dyDescent="0.45">
      <c r="A149" s="655">
        <v>44286</v>
      </c>
      <c r="B149" s="646">
        <v>2021</v>
      </c>
      <c r="C149" s="701">
        <v>3</v>
      </c>
      <c r="D149" s="656">
        <f t="shared" si="12"/>
        <v>44256</v>
      </c>
      <c r="E149" t="s">
        <v>751</v>
      </c>
      <c r="F149" s="657">
        <v>260</v>
      </c>
      <c r="G149" s="657">
        <v>4102</v>
      </c>
      <c r="H149" s="658" t="s">
        <v>688</v>
      </c>
      <c r="I149" s="659">
        <v>0</v>
      </c>
      <c r="J149" s="657">
        <v>2089</v>
      </c>
      <c r="K149" s="646" t="s">
        <v>752</v>
      </c>
      <c r="L149" s="646" t="s">
        <v>879</v>
      </c>
      <c r="M149" s="646" t="str">
        <f t="shared" si="13"/>
        <v>Posted</v>
      </c>
      <c r="N149" s="646" t="s">
        <v>880</v>
      </c>
      <c r="O149" s="646">
        <v>35276</v>
      </c>
      <c r="P149" t="s">
        <v>730</v>
      </c>
      <c r="Q149" s="701" t="str">
        <f t="shared" si="17"/>
        <v>HTG</v>
      </c>
      <c r="R149" s="660">
        <v>1722.67</v>
      </c>
      <c r="S149" s="660">
        <v>0</v>
      </c>
      <c r="T149" s="647">
        <v>0</v>
      </c>
      <c r="U149" s="661">
        <v>1722.67</v>
      </c>
      <c r="V149" s="661">
        <v>0</v>
      </c>
      <c r="W149" s="662">
        <f t="shared" si="14"/>
        <v>1722.67</v>
      </c>
      <c r="X149" s="647">
        <f t="shared" ca="1" si="15"/>
        <v>78.066199999999995</v>
      </c>
      <c r="Y149" s="662">
        <f t="shared" ca="1" si="16"/>
        <v>22.066784344569101</v>
      </c>
      <c r="Z149" s="701">
        <v>255236</v>
      </c>
      <c r="AA149" s="716" t="s">
        <v>1158</v>
      </c>
    </row>
    <row r="150" spans="1:27" x14ac:dyDescent="0.45">
      <c r="A150" s="655">
        <v>44286</v>
      </c>
      <c r="B150" s="646">
        <v>2021</v>
      </c>
      <c r="C150" s="701">
        <v>3</v>
      </c>
      <c r="D150" s="656">
        <f t="shared" si="12"/>
        <v>44256</v>
      </c>
      <c r="E150" t="s">
        <v>753</v>
      </c>
      <c r="F150" s="657">
        <v>260</v>
      </c>
      <c r="G150" s="657">
        <v>4102</v>
      </c>
      <c r="H150" s="658" t="s">
        <v>688</v>
      </c>
      <c r="I150" s="659">
        <v>0</v>
      </c>
      <c r="J150" s="657">
        <v>2090</v>
      </c>
      <c r="K150" s="646" t="s">
        <v>754</v>
      </c>
      <c r="L150" s="646" t="s">
        <v>879</v>
      </c>
      <c r="M150" s="646" t="str">
        <f t="shared" si="13"/>
        <v>Posted</v>
      </c>
      <c r="N150" s="646" t="s">
        <v>880</v>
      </c>
      <c r="O150" s="646">
        <v>35276</v>
      </c>
      <c r="P150" t="s">
        <v>730</v>
      </c>
      <c r="Q150" s="701" t="str">
        <f t="shared" si="17"/>
        <v>HTG</v>
      </c>
      <c r="R150" s="660">
        <v>689.07</v>
      </c>
      <c r="S150" s="660">
        <v>0</v>
      </c>
      <c r="T150" s="647">
        <v>0</v>
      </c>
      <c r="U150" s="661">
        <v>689.07</v>
      </c>
      <c r="V150" s="661">
        <v>0</v>
      </c>
      <c r="W150" s="662">
        <f t="shared" si="14"/>
        <v>689.07</v>
      </c>
      <c r="X150" s="647">
        <f t="shared" ca="1" si="15"/>
        <v>78.066199999999995</v>
      </c>
      <c r="Y150" s="662">
        <f t="shared" ca="1" si="16"/>
        <v>8.8267393571097355</v>
      </c>
      <c r="Z150" s="701">
        <v>255237</v>
      </c>
      <c r="AA150" s="716" t="s">
        <v>1159</v>
      </c>
    </row>
    <row r="151" spans="1:27" x14ac:dyDescent="0.45">
      <c r="A151" s="655">
        <v>44286</v>
      </c>
      <c r="B151" s="646">
        <v>2021</v>
      </c>
      <c r="C151" s="701">
        <v>3</v>
      </c>
      <c r="D151" s="656">
        <f t="shared" si="12"/>
        <v>44256</v>
      </c>
      <c r="E151" t="s">
        <v>755</v>
      </c>
      <c r="F151" s="657">
        <v>260</v>
      </c>
      <c r="G151" s="657">
        <v>4102</v>
      </c>
      <c r="H151" s="658" t="s">
        <v>688</v>
      </c>
      <c r="I151" s="659">
        <v>0</v>
      </c>
      <c r="J151" s="657">
        <v>2155</v>
      </c>
      <c r="K151" s="646" t="s">
        <v>756</v>
      </c>
      <c r="L151" s="646" t="s">
        <v>879</v>
      </c>
      <c r="M151" s="646" t="str">
        <f t="shared" si="13"/>
        <v>Posted</v>
      </c>
      <c r="N151" s="646" t="s">
        <v>880</v>
      </c>
      <c r="O151" s="646">
        <v>35276</v>
      </c>
      <c r="P151" t="s">
        <v>730</v>
      </c>
      <c r="Q151" s="701" t="str">
        <f t="shared" si="17"/>
        <v>HTG</v>
      </c>
      <c r="R151" s="660">
        <v>1378.13</v>
      </c>
      <c r="S151" s="660">
        <v>0</v>
      </c>
      <c r="T151" s="647">
        <v>0</v>
      </c>
      <c r="U151" s="661">
        <v>1378.13</v>
      </c>
      <c r="V151" s="661">
        <v>0</v>
      </c>
      <c r="W151" s="662">
        <f t="shared" si="14"/>
        <v>1378.13</v>
      </c>
      <c r="X151" s="647">
        <f t="shared" ca="1" si="15"/>
        <v>78.066199999999995</v>
      </c>
      <c r="Y151" s="662">
        <f t="shared" ca="1" si="16"/>
        <v>17.653350617808989</v>
      </c>
      <c r="Z151" s="701">
        <v>255238</v>
      </c>
      <c r="AA151" s="716" t="s">
        <v>1172</v>
      </c>
    </row>
    <row r="152" spans="1:27" x14ac:dyDescent="0.45">
      <c r="A152" s="655">
        <v>44286</v>
      </c>
      <c r="B152" s="646">
        <v>2021</v>
      </c>
      <c r="C152" s="701">
        <v>3</v>
      </c>
      <c r="D152" s="656">
        <f t="shared" si="12"/>
        <v>44256</v>
      </c>
      <c r="E152" t="s">
        <v>757</v>
      </c>
      <c r="F152" s="657">
        <v>260</v>
      </c>
      <c r="G152" s="657">
        <v>4102</v>
      </c>
      <c r="H152" s="658" t="s">
        <v>688</v>
      </c>
      <c r="I152" s="659">
        <v>0</v>
      </c>
      <c r="J152" s="657">
        <v>2214</v>
      </c>
      <c r="K152" s="646" t="s">
        <v>758</v>
      </c>
      <c r="L152" s="646" t="s">
        <v>879</v>
      </c>
      <c r="M152" s="646" t="str">
        <f t="shared" si="13"/>
        <v>Posted</v>
      </c>
      <c r="N152" s="646" t="s">
        <v>880</v>
      </c>
      <c r="O152" s="646">
        <v>35276</v>
      </c>
      <c r="P152" t="s">
        <v>730</v>
      </c>
      <c r="Q152" s="701" t="str">
        <f t="shared" si="17"/>
        <v>HTG</v>
      </c>
      <c r="R152" s="660">
        <v>1387.77</v>
      </c>
      <c r="S152" s="660">
        <v>0</v>
      </c>
      <c r="T152" s="647">
        <v>0</v>
      </c>
      <c r="U152" s="661">
        <v>1387.77</v>
      </c>
      <c r="V152" s="661">
        <v>0</v>
      </c>
      <c r="W152" s="662">
        <f t="shared" si="14"/>
        <v>1387.77</v>
      </c>
      <c r="X152" s="647">
        <f t="shared" ca="1" si="15"/>
        <v>78.066199999999995</v>
      </c>
      <c r="Y152" s="662">
        <f t="shared" ca="1" si="16"/>
        <v>17.776835557514008</v>
      </c>
      <c r="Z152" s="701">
        <v>255239</v>
      </c>
      <c r="AA152" s="716" t="s">
        <v>1160</v>
      </c>
    </row>
    <row r="153" spans="1:27" x14ac:dyDescent="0.45">
      <c r="A153" s="655">
        <v>44286</v>
      </c>
      <c r="B153" s="646">
        <v>2021</v>
      </c>
      <c r="C153" s="701">
        <v>3</v>
      </c>
      <c r="D153" s="656">
        <f t="shared" si="12"/>
        <v>44256</v>
      </c>
      <c r="E153" t="s">
        <v>759</v>
      </c>
      <c r="F153" s="657">
        <v>260</v>
      </c>
      <c r="G153" s="657">
        <v>4102</v>
      </c>
      <c r="H153" s="658" t="s">
        <v>688</v>
      </c>
      <c r="I153" s="659">
        <v>0</v>
      </c>
      <c r="J153" s="657">
        <v>2238</v>
      </c>
      <c r="K153" s="646" t="s">
        <v>760</v>
      </c>
      <c r="L153" s="646" t="s">
        <v>879</v>
      </c>
      <c r="M153" s="646" t="str">
        <f t="shared" si="13"/>
        <v>Posted</v>
      </c>
      <c r="N153" s="646" t="s">
        <v>880</v>
      </c>
      <c r="O153" s="646">
        <v>35276</v>
      </c>
      <c r="P153" t="s">
        <v>730</v>
      </c>
      <c r="Q153" s="701" t="str">
        <f t="shared" si="17"/>
        <v>HTG</v>
      </c>
      <c r="R153" s="660">
        <v>1033.5999999999999</v>
      </c>
      <c r="S153" s="660">
        <v>0</v>
      </c>
      <c r="T153" s="647">
        <v>0</v>
      </c>
      <c r="U153" s="661">
        <v>1033.5999999999999</v>
      </c>
      <c r="V153" s="661">
        <v>0</v>
      </c>
      <c r="W153" s="662">
        <f t="shared" si="14"/>
        <v>1033.5999999999999</v>
      </c>
      <c r="X153" s="647">
        <f t="shared" ca="1" si="15"/>
        <v>78.066199999999995</v>
      </c>
      <c r="Y153" s="662">
        <f t="shared" ca="1" si="16"/>
        <v>13.240044987459362</v>
      </c>
      <c r="Z153" s="701">
        <v>255240</v>
      </c>
      <c r="AA153" s="716" t="s">
        <v>1161</v>
      </c>
    </row>
    <row r="154" spans="1:27" x14ac:dyDescent="0.45">
      <c r="A154" s="655">
        <v>44286</v>
      </c>
      <c r="B154" s="646">
        <v>2021</v>
      </c>
      <c r="C154" s="701">
        <v>3</v>
      </c>
      <c r="D154" s="656">
        <f t="shared" si="12"/>
        <v>44256</v>
      </c>
      <c r="E154" t="s">
        <v>761</v>
      </c>
      <c r="F154" s="657">
        <v>260</v>
      </c>
      <c r="G154" s="657">
        <v>4102</v>
      </c>
      <c r="H154" s="658" t="s">
        <v>688</v>
      </c>
      <c r="I154" s="659">
        <v>0</v>
      </c>
      <c r="J154" s="657">
        <v>2241</v>
      </c>
      <c r="K154" s="646" t="s">
        <v>762</v>
      </c>
      <c r="L154" s="646" t="s">
        <v>879</v>
      </c>
      <c r="M154" s="646" t="str">
        <f t="shared" si="13"/>
        <v>Posted</v>
      </c>
      <c r="N154" s="646" t="s">
        <v>880</v>
      </c>
      <c r="O154" s="646">
        <v>35276</v>
      </c>
      <c r="P154" t="s">
        <v>730</v>
      </c>
      <c r="Q154" s="701" t="str">
        <f t="shared" si="17"/>
        <v>HTG</v>
      </c>
      <c r="R154" s="660">
        <v>861.33</v>
      </c>
      <c r="S154" s="660">
        <v>0</v>
      </c>
      <c r="T154" s="647">
        <v>0</v>
      </c>
      <c r="U154" s="661">
        <v>861.33</v>
      </c>
      <c r="V154" s="661">
        <v>0</v>
      </c>
      <c r="W154" s="662">
        <f t="shared" si="14"/>
        <v>861.33</v>
      </c>
      <c r="X154" s="647">
        <f t="shared" ca="1" si="15"/>
        <v>78.066199999999995</v>
      </c>
      <c r="Y154" s="662">
        <f t="shared" ca="1" si="16"/>
        <v>11.033328124079308</v>
      </c>
      <c r="Z154" s="701">
        <v>255241</v>
      </c>
      <c r="AA154" s="716" t="s">
        <v>1162</v>
      </c>
    </row>
    <row r="155" spans="1:27" x14ac:dyDescent="0.45">
      <c r="A155" s="655">
        <v>44286</v>
      </c>
      <c r="B155" s="646">
        <v>2021</v>
      </c>
      <c r="C155" s="701">
        <v>3</v>
      </c>
      <c r="D155" s="656">
        <f t="shared" si="12"/>
        <v>44256</v>
      </c>
      <c r="E155" t="s">
        <v>763</v>
      </c>
      <c r="F155" s="657">
        <v>260</v>
      </c>
      <c r="G155" s="657">
        <v>4102</v>
      </c>
      <c r="H155" s="658" t="s">
        <v>688</v>
      </c>
      <c r="I155" s="659">
        <v>0</v>
      </c>
      <c r="J155" s="657">
        <v>4022</v>
      </c>
      <c r="K155" s="646" t="s">
        <v>764</v>
      </c>
      <c r="L155" s="646" t="s">
        <v>879</v>
      </c>
      <c r="M155" s="646" t="str">
        <f t="shared" si="13"/>
        <v>Posted</v>
      </c>
      <c r="N155" s="646" t="s">
        <v>880</v>
      </c>
      <c r="O155" s="646">
        <v>35276</v>
      </c>
      <c r="P155" t="s">
        <v>730</v>
      </c>
      <c r="Q155" s="701" t="str">
        <f t="shared" si="17"/>
        <v>HTG</v>
      </c>
      <c r="R155" s="660">
        <v>1070.33</v>
      </c>
      <c r="S155" s="660">
        <v>0</v>
      </c>
      <c r="T155" s="647">
        <v>0</v>
      </c>
      <c r="U155" s="661">
        <v>1070.33</v>
      </c>
      <c r="V155" s="661">
        <v>0</v>
      </c>
      <c r="W155" s="662">
        <f t="shared" si="14"/>
        <v>1070.33</v>
      </c>
      <c r="X155" s="647">
        <f t="shared" ca="1" si="15"/>
        <v>78.066199999999995</v>
      </c>
      <c r="Y155" s="662">
        <f t="shared" ca="1" si="16"/>
        <v>13.710543103161163</v>
      </c>
      <c r="Z155" s="701">
        <v>255242</v>
      </c>
      <c r="AA155" s="716" t="s">
        <v>1163</v>
      </c>
    </row>
    <row r="156" spans="1:27" x14ac:dyDescent="0.45">
      <c r="A156" s="655">
        <v>44286</v>
      </c>
      <c r="B156" s="646">
        <v>2021</v>
      </c>
      <c r="C156" s="701">
        <v>3</v>
      </c>
      <c r="D156" s="656">
        <f t="shared" si="12"/>
        <v>44256</v>
      </c>
      <c r="E156" t="s">
        <v>881</v>
      </c>
      <c r="F156" s="657">
        <v>260</v>
      </c>
      <c r="G156" s="657">
        <v>4102</v>
      </c>
      <c r="H156" s="658" t="s">
        <v>688</v>
      </c>
      <c r="I156" s="659">
        <v>0</v>
      </c>
      <c r="J156" s="657">
        <v>2104</v>
      </c>
      <c r="K156" s="646" t="s">
        <v>882</v>
      </c>
      <c r="L156" s="646" t="s">
        <v>879</v>
      </c>
      <c r="M156" s="646" t="str">
        <f t="shared" si="13"/>
        <v>Posted</v>
      </c>
      <c r="N156" s="646" t="s">
        <v>880</v>
      </c>
      <c r="O156" s="646">
        <v>35276</v>
      </c>
      <c r="P156" t="s">
        <v>730</v>
      </c>
      <c r="Q156" s="701" t="str">
        <f t="shared" si="17"/>
        <v>HTG</v>
      </c>
      <c r="R156" s="660">
        <v>1330.44</v>
      </c>
      <c r="S156" s="660">
        <v>0</v>
      </c>
      <c r="T156" s="647">
        <v>0</v>
      </c>
      <c r="U156" s="661">
        <v>1330.44</v>
      </c>
      <c r="V156" s="661">
        <v>0</v>
      </c>
      <c r="W156" s="662">
        <f t="shared" si="14"/>
        <v>1330.44</v>
      </c>
      <c r="X156" s="647">
        <f t="shared" ca="1" si="15"/>
        <v>78.066199999999995</v>
      </c>
      <c r="Y156" s="662">
        <f t="shared" ca="1" si="16"/>
        <v>17.042458836218493</v>
      </c>
      <c r="Z156" s="701">
        <v>255245</v>
      </c>
      <c r="AA156" s="716" t="s">
        <v>1164</v>
      </c>
    </row>
    <row r="157" spans="1:27" x14ac:dyDescent="0.45">
      <c r="A157" s="655">
        <v>44286</v>
      </c>
      <c r="B157" s="646">
        <v>2021</v>
      </c>
      <c r="C157" s="701">
        <v>3</v>
      </c>
      <c r="D157" s="656">
        <f t="shared" si="12"/>
        <v>44256</v>
      </c>
      <c r="E157" t="s">
        <v>883</v>
      </c>
      <c r="F157" s="657">
        <v>200</v>
      </c>
      <c r="G157" s="657">
        <v>4102</v>
      </c>
      <c r="H157" s="658" t="s">
        <v>688</v>
      </c>
      <c r="I157" s="659">
        <v>0</v>
      </c>
      <c r="J157" s="657">
        <v>2104</v>
      </c>
      <c r="K157" s="646" t="s">
        <v>882</v>
      </c>
      <c r="L157" s="646" t="s">
        <v>884</v>
      </c>
      <c r="M157" s="646" t="str">
        <f t="shared" si="13"/>
        <v>Posted</v>
      </c>
      <c r="N157" s="646" t="s">
        <v>885</v>
      </c>
      <c r="O157" s="646">
        <v>35278</v>
      </c>
      <c r="P157" t="s">
        <v>768</v>
      </c>
      <c r="Q157" s="701" t="str">
        <f t="shared" si="17"/>
        <v>HTG</v>
      </c>
      <c r="R157" s="660">
        <v>31930.53</v>
      </c>
      <c r="S157" s="660">
        <v>0</v>
      </c>
      <c r="T157" s="647">
        <v>0</v>
      </c>
      <c r="U157" s="661">
        <v>31930.53</v>
      </c>
      <c r="V157" s="661">
        <v>0</v>
      </c>
      <c r="W157" s="662">
        <f t="shared" si="14"/>
        <v>31930.53</v>
      </c>
      <c r="X157" s="647">
        <f t="shared" ca="1" si="15"/>
        <v>78.066199999999995</v>
      </c>
      <c r="Y157" s="662">
        <f t="shared" ca="1" si="16"/>
        <v>409.01862778001237</v>
      </c>
      <c r="Z157" s="701">
        <v>255948</v>
      </c>
      <c r="AA157" s="716" t="s">
        <v>1164</v>
      </c>
    </row>
    <row r="158" spans="1:27" x14ac:dyDescent="0.45">
      <c r="A158" s="655">
        <v>44286</v>
      </c>
      <c r="B158" s="646">
        <v>2021</v>
      </c>
      <c r="C158" s="701">
        <v>3</v>
      </c>
      <c r="D158" s="656">
        <f t="shared" si="12"/>
        <v>44256</v>
      </c>
      <c r="E158" t="s">
        <v>788</v>
      </c>
      <c r="F158" s="657">
        <v>201</v>
      </c>
      <c r="G158" s="657">
        <v>4102</v>
      </c>
      <c r="H158" s="658" t="s">
        <v>688</v>
      </c>
      <c r="I158" s="659">
        <v>0</v>
      </c>
      <c r="J158" s="657">
        <v>2010</v>
      </c>
      <c r="K158" s="646" t="s">
        <v>727</v>
      </c>
      <c r="L158" s="646" t="s">
        <v>884</v>
      </c>
      <c r="M158" s="646" t="str">
        <f t="shared" si="13"/>
        <v>Posted</v>
      </c>
      <c r="N158" s="646" t="s">
        <v>885</v>
      </c>
      <c r="O158" s="646">
        <v>35278</v>
      </c>
      <c r="P158" t="s">
        <v>768</v>
      </c>
      <c r="Q158" s="701" t="str">
        <f t="shared" si="17"/>
        <v>HTG</v>
      </c>
      <c r="R158" s="660">
        <v>42561.83</v>
      </c>
      <c r="S158" s="660">
        <v>0</v>
      </c>
      <c r="T158" s="647">
        <v>0</v>
      </c>
      <c r="U158" s="661">
        <v>42561.83</v>
      </c>
      <c r="V158" s="661">
        <v>0</v>
      </c>
      <c r="W158" s="662">
        <f t="shared" si="14"/>
        <v>42561.83</v>
      </c>
      <c r="X158" s="647">
        <f t="shared" ca="1" si="15"/>
        <v>78.066199999999995</v>
      </c>
      <c r="Y158" s="662">
        <f t="shared" ca="1" si="16"/>
        <v>545.20176465615089</v>
      </c>
      <c r="Z158" s="701">
        <v>255949</v>
      </c>
      <c r="AA158" s="716" t="s">
        <v>1151</v>
      </c>
    </row>
    <row r="159" spans="1:27" x14ac:dyDescent="0.45">
      <c r="A159" s="655">
        <v>44286</v>
      </c>
      <c r="B159" s="646">
        <v>2021</v>
      </c>
      <c r="C159" s="701">
        <v>3</v>
      </c>
      <c r="D159" s="656">
        <f t="shared" si="12"/>
        <v>44256</v>
      </c>
      <c r="E159" t="s">
        <v>789</v>
      </c>
      <c r="F159" s="657">
        <v>241</v>
      </c>
      <c r="G159" s="657">
        <v>4102</v>
      </c>
      <c r="H159" s="658" t="s">
        <v>688</v>
      </c>
      <c r="I159" s="659">
        <v>0</v>
      </c>
      <c r="J159" s="657">
        <v>2010</v>
      </c>
      <c r="K159" s="646" t="s">
        <v>727</v>
      </c>
      <c r="L159" s="646" t="s">
        <v>884</v>
      </c>
      <c r="M159" s="646" t="str">
        <f t="shared" si="13"/>
        <v>Posted</v>
      </c>
      <c r="N159" s="646" t="s">
        <v>885</v>
      </c>
      <c r="O159" s="646">
        <v>35278</v>
      </c>
      <c r="P159" t="s">
        <v>768</v>
      </c>
      <c r="Q159" s="701" t="str">
        <f t="shared" si="17"/>
        <v>HTG</v>
      </c>
      <c r="R159" s="660">
        <v>2553.71</v>
      </c>
      <c r="S159" s="660">
        <v>0</v>
      </c>
      <c r="T159" s="647">
        <v>0</v>
      </c>
      <c r="U159" s="661">
        <v>2553.71</v>
      </c>
      <c r="V159" s="661">
        <v>0</v>
      </c>
      <c r="W159" s="662">
        <f t="shared" si="14"/>
        <v>2553.71</v>
      </c>
      <c r="X159" s="647">
        <f t="shared" ca="1" si="15"/>
        <v>78.066199999999995</v>
      </c>
      <c r="Y159" s="662">
        <f t="shared" ca="1" si="16"/>
        <v>32.712108441297261</v>
      </c>
      <c r="Z159" s="701">
        <v>255950</v>
      </c>
      <c r="AA159" s="716" t="s">
        <v>1151</v>
      </c>
    </row>
    <row r="160" spans="1:27" x14ac:dyDescent="0.45">
      <c r="A160" s="655">
        <v>44286</v>
      </c>
      <c r="B160" s="646">
        <v>2021</v>
      </c>
      <c r="C160" s="701">
        <v>3</v>
      </c>
      <c r="D160" s="656">
        <f t="shared" si="12"/>
        <v>44256</v>
      </c>
      <c r="E160" t="s">
        <v>790</v>
      </c>
      <c r="F160" s="657">
        <v>242</v>
      </c>
      <c r="G160" s="657">
        <v>4102</v>
      </c>
      <c r="H160" s="658" t="s">
        <v>688</v>
      </c>
      <c r="I160" s="659">
        <v>0</v>
      </c>
      <c r="J160" s="657">
        <v>2010</v>
      </c>
      <c r="K160" s="646" t="s">
        <v>727</v>
      </c>
      <c r="L160" s="646" t="s">
        <v>884</v>
      </c>
      <c r="M160" s="646" t="str">
        <f t="shared" si="13"/>
        <v>Posted</v>
      </c>
      <c r="N160" s="646" t="s">
        <v>885</v>
      </c>
      <c r="O160" s="646">
        <v>35278</v>
      </c>
      <c r="P160" t="s">
        <v>768</v>
      </c>
      <c r="Q160" s="701" t="str">
        <f t="shared" si="17"/>
        <v>HTG</v>
      </c>
      <c r="R160" s="660">
        <v>3626.98</v>
      </c>
      <c r="S160" s="660">
        <v>0</v>
      </c>
      <c r="T160" s="647">
        <v>0</v>
      </c>
      <c r="U160" s="661">
        <v>3626.98</v>
      </c>
      <c r="V160" s="661">
        <v>0</v>
      </c>
      <c r="W160" s="662">
        <f t="shared" si="14"/>
        <v>3626.98</v>
      </c>
      <c r="X160" s="647">
        <f t="shared" ca="1" si="15"/>
        <v>78.066199999999995</v>
      </c>
      <c r="Y160" s="662">
        <f t="shared" ca="1" si="16"/>
        <v>46.460311889140243</v>
      </c>
      <c r="Z160" s="701">
        <v>255951</v>
      </c>
      <c r="AA160" s="716" t="s">
        <v>1151</v>
      </c>
    </row>
    <row r="161" spans="1:27" x14ac:dyDescent="0.45">
      <c r="A161" s="655">
        <v>44286</v>
      </c>
      <c r="B161" s="646">
        <v>2021</v>
      </c>
      <c r="C161" s="701">
        <v>3</v>
      </c>
      <c r="D161" s="656">
        <f t="shared" si="12"/>
        <v>44256</v>
      </c>
      <c r="E161" t="s">
        <v>791</v>
      </c>
      <c r="F161" s="657">
        <v>243</v>
      </c>
      <c r="G161" s="657">
        <v>4102</v>
      </c>
      <c r="H161" s="658" t="s">
        <v>688</v>
      </c>
      <c r="I161" s="659">
        <v>0</v>
      </c>
      <c r="J161" s="657">
        <v>2010</v>
      </c>
      <c r="K161" s="646" t="s">
        <v>727</v>
      </c>
      <c r="L161" s="646" t="s">
        <v>884</v>
      </c>
      <c r="M161" s="646" t="str">
        <f t="shared" si="13"/>
        <v>Posted</v>
      </c>
      <c r="N161" s="646" t="s">
        <v>885</v>
      </c>
      <c r="O161" s="646">
        <v>35278</v>
      </c>
      <c r="P161" t="s">
        <v>768</v>
      </c>
      <c r="Q161" s="701" t="str">
        <f t="shared" si="17"/>
        <v>HTG</v>
      </c>
      <c r="R161" s="660">
        <v>851.24</v>
      </c>
      <c r="S161" s="660">
        <v>0</v>
      </c>
      <c r="T161" s="647">
        <v>0</v>
      </c>
      <c r="U161" s="661">
        <v>851.24</v>
      </c>
      <c r="V161" s="661">
        <v>0</v>
      </c>
      <c r="W161" s="662">
        <f t="shared" si="14"/>
        <v>851.24</v>
      </c>
      <c r="X161" s="647">
        <f t="shared" ca="1" si="15"/>
        <v>78.066199999999995</v>
      </c>
      <c r="Y161" s="662">
        <f t="shared" ca="1" si="16"/>
        <v>10.90407884590258</v>
      </c>
      <c r="Z161" s="701">
        <v>255952</v>
      </c>
      <c r="AA161" s="716" t="s">
        <v>1151</v>
      </c>
    </row>
    <row r="162" spans="1:27" x14ac:dyDescent="0.45">
      <c r="A162" s="655">
        <v>44286</v>
      </c>
      <c r="B162" s="646">
        <v>2021</v>
      </c>
      <c r="C162" s="701">
        <v>3</v>
      </c>
      <c r="D162" s="656">
        <f t="shared" si="12"/>
        <v>44256</v>
      </c>
      <c r="E162" t="s">
        <v>792</v>
      </c>
      <c r="F162" s="657">
        <v>244</v>
      </c>
      <c r="G162" s="657">
        <v>4102</v>
      </c>
      <c r="H162" s="658" t="s">
        <v>688</v>
      </c>
      <c r="I162" s="659">
        <v>0</v>
      </c>
      <c r="J162" s="657">
        <v>2010</v>
      </c>
      <c r="K162" s="646" t="s">
        <v>727</v>
      </c>
      <c r="L162" s="646" t="s">
        <v>884</v>
      </c>
      <c r="M162" s="646" t="str">
        <f t="shared" si="13"/>
        <v>Posted</v>
      </c>
      <c r="N162" s="646" t="s">
        <v>885</v>
      </c>
      <c r="O162" s="646">
        <v>35278</v>
      </c>
      <c r="P162" t="s">
        <v>768</v>
      </c>
      <c r="Q162" s="701" t="str">
        <f t="shared" si="17"/>
        <v>HTG</v>
      </c>
      <c r="R162" s="660">
        <v>3546.82</v>
      </c>
      <c r="S162" s="660">
        <v>0</v>
      </c>
      <c r="T162" s="647">
        <v>0</v>
      </c>
      <c r="U162" s="661">
        <v>3546.82</v>
      </c>
      <c r="V162" s="661">
        <v>0</v>
      </c>
      <c r="W162" s="662">
        <f t="shared" si="14"/>
        <v>3546.82</v>
      </c>
      <c r="X162" s="647">
        <f t="shared" ca="1" si="15"/>
        <v>78.066199999999995</v>
      </c>
      <c r="Y162" s="662">
        <f t="shared" ca="1" si="16"/>
        <v>45.433491062713443</v>
      </c>
      <c r="Z162" s="701">
        <v>255953</v>
      </c>
      <c r="AA162" s="716" t="s">
        <v>1151</v>
      </c>
    </row>
    <row r="163" spans="1:27" x14ac:dyDescent="0.45">
      <c r="A163" s="655">
        <v>44286</v>
      </c>
      <c r="B163" s="646">
        <v>2021</v>
      </c>
      <c r="C163" s="701">
        <v>3</v>
      </c>
      <c r="D163" s="656">
        <f t="shared" si="12"/>
        <v>44256</v>
      </c>
      <c r="E163" t="s">
        <v>803</v>
      </c>
      <c r="F163" s="657">
        <v>202</v>
      </c>
      <c r="G163" s="657">
        <v>4102</v>
      </c>
      <c r="H163" s="658" t="s">
        <v>688</v>
      </c>
      <c r="I163" s="659">
        <v>0</v>
      </c>
      <c r="J163" s="657">
        <v>2053</v>
      </c>
      <c r="K163" s="646" t="s">
        <v>738</v>
      </c>
      <c r="L163" s="646" t="s">
        <v>884</v>
      </c>
      <c r="M163" s="646" t="str">
        <f t="shared" si="13"/>
        <v>Posted</v>
      </c>
      <c r="N163" s="646" t="s">
        <v>885</v>
      </c>
      <c r="O163" s="646">
        <v>35278</v>
      </c>
      <c r="P163" t="s">
        <v>768</v>
      </c>
      <c r="Q163" s="701" t="str">
        <f t="shared" si="17"/>
        <v>HTG</v>
      </c>
      <c r="R163" s="660">
        <v>26598.13</v>
      </c>
      <c r="S163" s="660">
        <v>0</v>
      </c>
      <c r="T163" s="647">
        <v>0</v>
      </c>
      <c r="U163" s="661">
        <v>26598.13</v>
      </c>
      <c r="V163" s="661">
        <v>0</v>
      </c>
      <c r="W163" s="662">
        <f t="shared" si="14"/>
        <v>26598.13</v>
      </c>
      <c r="X163" s="647">
        <f t="shared" ca="1" si="15"/>
        <v>78.066199999999995</v>
      </c>
      <c r="Y163" s="662">
        <f t="shared" ca="1" si="16"/>
        <v>340.71249785438516</v>
      </c>
      <c r="Z163" s="701">
        <v>255954</v>
      </c>
      <c r="AA163" s="716" t="s">
        <v>1152</v>
      </c>
    </row>
    <row r="164" spans="1:27" x14ac:dyDescent="0.45">
      <c r="A164" s="655">
        <v>44286</v>
      </c>
      <c r="B164" s="646">
        <v>2021</v>
      </c>
      <c r="C164" s="701">
        <v>3</v>
      </c>
      <c r="D164" s="656">
        <f t="shared" si="12"/>
        <v>44256</v>
      </c>
      <c r="E164" t="s">
        <v>804</v>
      </c>
      <c r="F164" s="657">
        <v>241</v>
      </c>
      <c r="G164" s="657">
        <v>4102</v>
      </c>
      <c r="H164" s="658" t="s">
        <v>688</v>
      </c>
      <c r="I164" s="659">
        <v>0</v>
      </c>
      <c r="J164" s="657">
        <v>2053</v>
      </c>
      <c r="K164" s="646" t="s">
        <v>738</v>
      </c>
      <c r="L164" s="646" t="s">
        <v>884</v>
      </c>
      <c r="M164" s="646" t="str">
        <f t="shared" si="13"/>
        <v>Posted</v>
      </c>
      <c r="N164" s="646" t="s">
        <v>885</v>
      </c>
      <c r="O164" s="646">
        <v>35278</v>
      </c>
      <c r="P164" t="s">
        <v>768</v>
      </c>
      <c r="Q164" s="701" t="str">
        <f t="shared" si="17"/>
        <v>HTG</v>
      </c>
      <c r="R164" s="660">
        <v>1595.89</v>
      </c>
      <c r="S164" s="660">
        <v>0</v>
      </c>
      <c r="T164" s="647">
        <v>0</v>
      </c>
      <c r="U164" s="661">
        <v>1595.89</v>
      </c>
      <c r="V164" s="661">
        <v>0</v>
      </c>
      <c r="W164" s="662">
        <f t="shared" si="14"/>
        <v>1595.89</v>
      </c>
      <c r="X164" s="647">
        <f t="shared" ca="1" si="15"/>
        <v>78.066199999999995</v>
      </c>
      <c r="Y164" s="662">
        <f t="shared" ca="1" si="16"/>
        <v>20.442778052473415</v>
      </c>
      <c r="Z164" s="701">
        <v>255955</v>
      </c>
      <c r="AA164" s="716" t="s">
        <v>1152</v>
      </c>
    </row>
    <row r="165" spans="1:27" x14ac:dyDescent="0.45">
      <c r="A165" s="655">
        <v>44286</v>
      </c>
      <c r="B165" s="646">
        <v>2021</v>
      </c>
      <c r="C165" s="701">
        <v>3</v>
      </c>
      <c r="D165" s="656">
        <f t="shared" si="12"/>
        <v>44256</v>
      </c>
      <c r="E165" t="s">
        <v>805</v>
      </c>
      <c r="F165" s="657">
        <v>242</v>
      </c>
      <c r="G165" s="657">
        <v>4102</v>
      </c>
      <c r="H165" s="658" t="s">
        <v>688</v>
      </c>
      <c r="I165" s="659">
        <v>0</v>
      </c>
      <c r="J165" s="657">
        <v>2053</v>
      </c>
      <c r="K165" s="646" t="s">
        <v>738</v>
      </c>
      <c r="L165" s="646" t="s">
        <v>884</v>
      </c>
      <c r="M165" s="646" t="str">
        <f t="shared" si="13"/>
        <v>Posted</v>
      </c>
      <c r="N165" s="646" t="s">
        <v>885</v>
      </c>
      <c r="O165" s="646">
        <v>35278</v>
      </c>
      <c r="P165" t="s">
        <v>768</v>
      </c>
      <c r="Q165" s="701" t="str">
        <f t="shared" si="17"/>
        <v>HTG</v>
      </c>
      <c r="R165" s="660">
        <v>616.59</v>
      </c>
      <c r="S165" s="660">
        <v>0</v>
      </c>
      <c r="T165" s="647">
        <v>0</v>
      </c>
      <c r="U165" s="661">
        <v>616.59</v>
      </c>
      <c r="V165" s="661">
        <v>0</v>
      </c>
      <c r="W165" s="662">
        <f t="shared" si="14"/>
        <v>616.59</v>
      </c>
      <c r="X165" s="647">
        <f t="shared" ca="1" si="15"/>
        <v>78.066199999999995</v>
      </c>
      <c r="Y165" s="662">
        <f t="shared" ca="1" si="16"/>
        <v>7.8982965739334059</v>
      </c>
      <c r="Z165" s="701">
        <v>255956</v>
      </c>
      <c r="AA165" s="716" t="s">
        <v>1152</v>
      </c>
    </row>
    <row r="166" spans="1:27" x14ac:dyDescent="0.45">
      <c r="A166" s="655">
        <v>44286</v>
      </c>
      <c r="B166" s="646">
        <v>2021</v>
      </c>
      <c r="C166" s="701">
        <v>3</v>
      </c>
      <c r="D166" s="656">
        <f t="shared" si="12"/>
        <v>44256</v>
      </c>
      <c r="E166" t="s">
        <v>806</v>
      </c>
      <c r="F166" s="657">
        <v>243</v>
      </c>
      <c r="G166" s="657">
        <v>4102</v>
      </c>
      <c r="H166" s="658" t="s">
        <v>688</v>
      </c>
      <c r="I166" s="659">
        <v>0</v>
      </c>
      <c r="J166" s="657">
        <v>2053</v>
      </c>
      <c r="K166" s="646" t="s">
        <v>738</v>
      </c>
      <c r="L166" s="646" t="s">
        <v>884</v>
      </c>
      <c r="M166" s="646" t="str">
        <f t="shared" si="13"/>
        <v>Posted</v>
      </c>
      <c r="N166" s="646" t="s">
        <v>885</v>
      </c>
      <c r="O166" s="646">
        <v>35278</v>
      </c>
      <c r="P166" t="s">
        <v>768</v>
      </c>
      <c r="Q166" s="701" t="str">
        <f t="shared" si="17"/>
        <v>HTG</v>
      </c>
      <c r="R166" s="660">
        <v>531.96</v>
      </c>
      <c r="S166" s="660">
        <v>0</v>
      </c>
      <c r="T166" s="647">
        <v>0</v>
      </c>
      <c r="U166" s="661">
        <v>531.96</v>
      </c>
      <c r="V166" s="661">
        <v>0</v>
      </c>
      <c r="W166" s="662">
        <f t="shared" si="14"/>
        <v>531.96</v>
      </c>
      <c r="X166" s="647">
        <f t="shared" ca="1" si="15"/>
        <v>78.066199999999995</v>
      </c>
      <c r="Y166" s="662">
        <f t="shared" ca="1" si="16"/>
        <v>6.8142166520209777</v>
      </c>
      <c r="Z166" s="701">
        <v>255957</v>
      </c>
      <c r="AA166" s="716" t="s">
        <v>1152</v>
      </c>
    </row>
    <row r="167" spans="1:27" x14ac:dyDescent="0.45">
      <c r="A167" s="655">
        <v>44286</v>
      </c>
      <c r="B167" s="646">
        <v>2021</v>
      </c>
      <c r="C167" s="701">
        <v>3</v>
      </c>
      <c r="D167" s="656">
        <f t="shared" si="12"/>
        <v>44256</v>
      </c>
      <c r="E167" t="s">
        <v>807</v>
      </c>
      <c r="F167" s="657">
        <v>244</v>
      </c>
      <c r="G167" s="657">
        <v>4102</v>
      </c>
      <c r="H167" s="658" t="s">
        <v>688</v>
      </c>
      <c r="I167" s="659">
        <v>0</v>
      </c>
      <c r="J167" s="657">
        <v>2053</v>
      </c>
      <c r="K167" s="646" t="s">
        <v>738</v>
      </c>
      <c r="L167" s="646" t="s">
        <v>884</v>
      </c>
      <c r="M167" s="646" t="str">
        <f t="shared" si="13"/>
        <v>Posted</v>
      </c>
      <c r="N167" s="646" t="s">
        <v>885</v>
      </c>
      <c r="O167" s="646">
        <v>35278</v>
      </c>
      <c r="P167" t="s">
        <v>768</v>
      </c>
      <c r="Q167" s="701" t="str">
        <f t="shared" si="17"/>
        <v>HTG</v>
      </c>
      <c r="R167" s="660">
        <v>2216.5100000000002</v>
      </c>
      <c r="S167" s="660">
        <v>0</v>
      </c>
      <c r="T167" s="647">
        <v>0</v>
      </c>
      <c r="U167" s="661">
        <v>2216.5100000000002</v>
      </c>
      <c r="V167" s="661">
        <v>0</v>
      </c>
      <c r="W167" s="662">
        <f t="shared" si="14"/>
        <v>2216.5100000000002</v>
      </c>
      <c r="X167" s="647">
        <f t="shared" ca="1" si="15"/>
        <v>78.066199999999995</v>
      </c>
      <c r="Y167" s="662">
        <f t="shared" ca="1" si="16"/>
        <v>28.392697479831224</v>
      </c>
      <c r="Z167" s="701">
        <v>255958</v>
      </c>
      <c r="AA167" s="716" t="s">
        <v>1152</v>
      </c>
    </row>
    <row r="168" spans="1:27" x14ac:dyDescent="0.45">
      <c r="A168" s="655">
        <v>44286</v>
      </c>
      <c r="B168" s="646">
        <v>2021</v>
      </c>
      <c r="C168" s="701">
        <v>3</v>
      </c>
      <c r="D168" s="656">
        <f t="shared" si="12"/>
        <v>44256</v>
      </c>
      <c r="E168" t="s">
        <v>818</v>
      </c>
      <c r="F168" s="657">
        <v>202</v>
      </c>
      <c r="G168" s="657">
        <v>4102</v>
      </c>
      <c r="H168" s="658" t="s">
        <v>688</v>
      </c>
      <c r="I168" s="659">
        <v>0</v>
      </c>
      <c r="J168" s="657">
        <v>2062</v>
      </c>
      <c r="K168" s="646" t="s">
        <v>742</v>
      </c>
      <c r="L168" s="646" t="s">
        <v>884</v>
      </c>
      <c r="M168" s="646" t="str">
        <f t="shared" si="13"/>
        <v>Posted</v>
      </c>
      <c r="N168" s="646" t="s">
        <v>885</v>
      </c>
      <c r="O168" s="646">
        <v>35278</v>
      </c>
      <c r="P168" t="s">
        <v>768</v>
      </c>
      <c r="Q168" s="701" t="str">
        <f t="shared" si="17"/>
        <v>HTG</v>
      </c>
      <c r="R168" s="660">
        <v>21241.35</v>
      </c>
      <c r="S168" s="660">
        <v>0</v>
      </c>
      <c r="T168" s="647">
        <v>0</v>
      </c>
      <c r="U168" s="661">
        <v>21241.35</v>
      </c>
      <c r="V168" s="661">
        <v>0</v>
      </c>
      <c r="W168" s="662">
        <f t="shared" si="14"/>
        <v>21241.35</v>
      </c>
      <c r="X168" s="647">
        <f t="shared" ca="1" si="15"/>
        <v>78.066199999999995</v>
      </c>
      <c r="Y168" s="662">
        <f t="shared" ca="1" si="16"/>
        <v>272.09406888000183</v>
      </c>
      <c r="Z168" s="701">
        <v>255959</v>
      </c>
      <c r="AA168" s="716" t="s">
        <v>1153</v>
      </c>
    </row>
    <row r="169" spans="1:27" x14ac:dyDescent="0.45">
      <c r="A169" s="655">
        <v>44286</v>
      </c>
      <c r="B169" s="646">
        <v>2021</v>
      </c>
      <c r="C169" s="701">
        <v>3</v>
      </c>
      <c r="D169" s="656">
        <f t="shared" si="12"/>
        <v>44256</v>
      </c>
      <c r="E169" t="s">
        <v>819</v>
      </c>
      <c r="F169" s="657">
        <v>241</v>
      </c>
      <c r="G169" s="657">
        <v>4102</v>
      </c>
      <c r="H169" s="658" t="s">
        <v>688</v>
      </c>
      <c r="I169" s="659">
        <v>0</v>
      </c>
      <c r="J169" s="657">
        <v>2062</v>
      </c>
      <c r="K169" s="646" t="s">
        <v>742</v>
      </c>
      <c r="L169" s="646" t="s">
        <v>884</v>
      </c>
      <c r="M169" s="646" t="str">
        <f t="shared" si="13"/>
        <v>Posted</v>
      </c>
      <c r="N169" s="646" t="s">
        <v>885</v>
      </c>
      <c r="O169" s="646">
        <v>35278</v>
      </c>
      <c r="P169" t="s">
        <v>768</v>
      </c>
      <c r="Q169" s="701" t="str">
        <f t="shared" si="17"/>
        <v>HTG</v>
      </c>
      <c r="R169" s="660">
        <v>1274.48</v>
      </c>
      <c r="S169" s="660">
        <v>0</v>
      </c>
      <c r="T169" s="647">
        <v>0</v>
      </c>
      <c r="U169" s="661">
        <v>1274.48</v>
      </c>
      <c r="V169" s="661">
        <v>0</v>
      </c>
      <c r="W169" s="662">
        <f t="shared" si="14"/>
        <v>1274.48</v>
      </c>
      <c r="X169" s="647">
        <f t="shared" ca="1" si="15"/>
        <v>78.066199999999995</v>
      </c>
      <c r="Y169" s="662">
        <f t="shared" ca="1" si="16"/>
        <v>16.325631323159065</v>
      </c>
      <c r="Z169" s="701">
        <v>255960</v>
      </c>
      <c r="AA169" s="716" t="s">
        <v>1153</v>
      </c>
    </row>
    <row r="170" spans="1:27" x14ac:dyDescent="0.45">
      <c r="A170" s="655">
        <v>44286</v>
      </c>
      <c r="B170" s="646">
        <v>2021</v>
      </c>
      <c r="C170" s="701">
        <v>3</v>
      </c>
      <c r="D170" s="656">
        <f t="shared" si="12"/>
        <v>44256</v>
      </c>
      <c r="E170" t="s">
        <v>820</v>
      </c>
      <c r="F170" s="657">
        <v>242</v>
      </c>
      <c r="G170" s="657">
        <v>4102</v>
      </c>
      <c r="H170" s="658" t="s">
        <v>688</v>
      </c>
      <c r="I170" s="659">
        <v>0</v>
      </c>
      <c r="J170" s="657">
        <v>2062</v>
      </c>
      <c r="K170" s="646" t="s">
        <v>742</v>
      </c>
      <c r="L170" s="646" t="s">
        <v>884</v>
      </c>
      <c r="M170" s="646" t="str">
        <f t="shared" si="13"/>
        <v>Posted</v>
      </c>
      <c r="N170" s="646" t="s">
        <v>885</v>
      </c>
      <c r="O170" s="646">
        <v>35278</v>
      </c>
      <c r="P170" t="s">
        <v>768</v>
      </c>
      <c r="Q170" s="701" t="str">
        <f t="shared" si="17"/>
        <v>HTG</v>
      </c>
      <c r="R170" s="660">
        <v>544.04999999999995</v>
      </c>
      <c r="S170" s="660">
        <v>0</v>
      </c>
      <c r="T170" s="647">
        <v>0</v>
      </c>
      <c r="U170" s="661">
        <v>544.04999999999995</v>
      </c>
      <c r="V170" s="661">
        <v>0</v>
      </c>
      <c r="W170" s="662">
        <f t="shared" si="14"/>
        <v>544.04999999999995</v>
      </c>
      <c r="X170" s="647">
        <f t="shared" ca="1" si="15"/>
        <v>78.066199999999995</v>
      </c>
      <c r="Y170" s="662">
        <f t="shared" ca="1" si="16"/>
        <v>6.9690852122941811</v>
      </c>
      <c r="Z170" s="701">
        <v>255961</v>
      </c>
      <c r="AA170" s="716" t="s">
        <v>1153</v>
      </c>
    </row>
    <row r="171" spans="1:27" x14ac:dyDescent="0.45">
      <c r="A171" s="655">
        <v>44286</v>
      </c>
      <c r="B171" s="646">
        <v>2021</v>
      </c>
      <c r="C171" s="701">
        <v>3</v>
      </c>
      <c r="D171" s="656">
        <f t="shared" si="12"/>
        <v>44256</v>
      </c>
      <c r="E171" t="s">
        <v>821</v>
      </c>
      <c r="F171" s="657">
        <v>243</v>
      </c>
      <c r="G171" s="657">
        <v>4102</v>
      </c>
      <c r="H171" s="658" t="s">
        <v>688</v>
      </c>
      <c r="I171" s="659">
        <v>0</v>
      </c>
      <c r="J171" s="657">
        <v>2062</v>
      </c>
      <c r="K171" s="646" t="s">
        <v>742</v>
      </c>
      <c r="L171" s="646" t="s">
        <v>884</v>
      </c>
      <c r="M171" s="646" t="str">
        <f t="shared" si="13"/>
        <v>Posted</v>
      </c>
      <c r="N171" s="646" t="s">
        <v>885</v>
      </c>
      <c r="O171" s="646">
        <v>35278</v>
      </c>
      <c r="P171" t="s">
        <v>768</v>
      </c>
      <c r="Q171" s="701" t="str">
        <f t="shared" si="17"/>
        <v>HTG</v>
      </c>
      <c r="R171" s="660">
        <v>424.83</v>
      </c>
      <c r="S171" s="660">
        <v>0</v>
      </c>
      <c r="T171" s="647">
        <v>0</v>
      </c>
      <c r="U171" s="661">
        <v>424.83</v>
      </c>
      <c r="V171" s="661">
        <v>0</v>
      </c>
      <c r="W171" s="662">
        <f t="shared" si="14"/>
        <v>424.83</v>
      </c>
      <c r="X171" s="647">
        <f t="shared" ca="1" si="15"/>
        <v>78.066199999999995</v>
      </c>
      <c r="Y171" s="662">
        <f t="shared" ca="1" si="16"/>
        <v>5.441919806523182</v>
      </c>
      <c r="Z171" s="701">
        <v>255962</v>
      </c>
      <c r="AA171" s="716" t="s">
        <v>1153</v>
      </c>
    </row>
    <row r="172" spans="1:27" x14ac:dyDescent="0.45">
      <c r="A172" s="655">
        <v>44286</v>
      </c>
      <c r="B172" s="646">
        <v>2021</v>
      </c>
      <c r="C172" s="701">
        <v>3</v>
      </c>
      <c r="D172" s="656">
        <f t="shared" si="12"/>
        <v>44256</v>
      </c>
      <c r="E172" t="s">
        <v>822</v>
      </c>
      <c r="F172" s="657">
        <v>244</v>
      </c>
      <c r="G172" s="657">
        <v>4102</v>
      </c>
      <c r="H172" s="658" t="s">
        <v>688</v>
      </c>
      <c r="I172" s="659">
        <v>0</v>
      </c>
      <c r="J172" s="657">
        <v>2062</v>
      </c>
      <c r="K172" s="646" t="s">
        <v>742</v>
      </c>
      <c r="L172" s="646" t="s">
        <v>884</v>
      </c>
      <c r="M172" s="646" t="str">
        <f t="shared" si="13"/>
        <v>Posted</v>
      </c>
      <c r="N172" s="646" t="s">
        <v>885</v>
      </c>
      <c r="O172" s="646">
        <v>35278</v>
      </c>
      <c r="P172" t="s">
        <v>768</v>
      </c>
      <c r="Q172" s="701" t="str">
        <f t="shared" si="17"/>
        <v>HTG</v>
      </c>
      <c r="R172" s="660">
        <v>1770.11</v>
      </c>
      <c r="S172" s="660">
        <v>0</v>
      </c>
      <c r="T172" s="647">
        <v>0</v>
      </c>
      <c r="U172" s="661">
        <v>1770.11</v>
      </c>
      <c r="V172" s="661">
        <v>0</v>
      </c>
      <c r="W172" s="662">
        <f t="shared" si="14"/>
        <v>1770.11</v>
      </c>
      <c r="X172" s="647">
        <f t="shared" ca="1" si="15"/>
        <v>78.066199999999995</v>
      </c>
      <c r="Y172" s="662">
        <f t="shared" ca="1" si="16"/>
        <v>22.674473715897534</v>
      </c>
      <c r="Z172" s="701">
        <v>255963</v>
      </c>
      <c r="AA172" s="716" t="s">
        <v>1153</v>
      </c>
    </row>
    <row r="173" spans="1:27" x14ac:dyDescent="0.45">
      <c r="A173" s="655">
        <v>44286</v>
      </c>
      <c r="B173" s="646">
        <v>2021</v>
      </c>
      <c r="C173" s="701">
        <v>3</v>
      </c>
      <c r="D173" s="656">
        <f t="shared" si="12"/>
        <v>44256</v>
      </c>
      <c r="E173" t="s">
        <v>823</v>
      </c>
      <c r="F173" s="657">
        <v>202</v>
      </c>
      <c r="G173" s="657">
        <v>4102</v>
      </c>
      <c r="H173" s="658" t="s">
        <v>688</v>
      </c>
      <c r="I173" s="659">
        <v>0</v>
      </c>
      <c r="J173" s="657">
        <v>2066</v>
      </c>
      <c r="K173" s="646" t="s">
        <v>744</v>
      </c>
      <c r="L173" s="646" t="s">
        <v>884</v>
      </c>
      <c r="M173" s="646" t="str">
        <f t="shared" si="13"/>
        <v>Posted</v>
      </c>
      <c r="N173" s="646" t="s">
        <v>885</v>
      </c>
      <c r="O173" s="646">
        <v>35278</v>
      </c>
      <c r="P173" t="s">
        <v>768</v>
      </c>
      <c r="Q173" s="701" t="str">
        <f t="shared" si="17"/>
        <v>HTG</v>
      </c>
      <c r="R173" s="660">
        <v>8978.39</v>
      </c>
      <c r="S173" s="660">
        <v>0</v>
      </c>
      <c r="T173" s="647">
        <v>0</v>
      </c>
      <c r="U173" s="661">
        <v>8978.39</v>
      </c>
      <c r="V173" s="661">
        <v>0</v>
      </c>
      <c r="W173" s="662">
        <f t="shared" si="14"/>
        <v>8978.39</v>
      </c>
      <c r="X173" s="647">
        <f t="shared" ca="1" si="15"/>
        <v>78.066199999999995</v>
      </c>
      <c r="Y173" s="662">
        <f t="shared" ca="1" si="16"/>
        <v>115.00995309109449</v>
      </c>
      <c r="Z173" s="701">
        <v>255964</v>
      </c>
      <c r="AA173" s="716" t="s">
        <v>1154</v>
      </c>
    </row>
    <row r="174" spans="1:27" x14ac:dyDescent="0.45">
      <c r="A174" s="655">
        <v>44286</v>
      </c>
      <c r="B174" s="646">
        <v>2021</v>
      </c>
      <c r="C174" s="701">
        <v>3</v>
      </c>
      <c r="D174" s="656">
        <f t="shared" si="12"/>
        <v>44256</v>
      </c>
      <c r="E174" t="s">
        <v>824</v>
      </c>
      <c r="F174" s="657">
        <v>241</v>
      </c>
      <c r="G174" s="657">
        <v>4102</v>
      </c>
      <c r="H174" s="658" t="s">
        <v>688</v>
      </c>
      <c r="I174" s="659">
        <v>0</v>
      </c>
      <c r="J174" s="657">
        <v>2066</v>
      </c>
      <c r="K174" s="646" t="s">
        <v>744</v>
      </c>
      <c r="L174" s="646" t="s">
        <v>884</v>
      </c>
      <c r="M174" s="646" t="str">
        <f t="shared" si="13"/>
        <v>Posted</v>
      </c>
      <c r="N174" s="646" t="s">
        <v>885</v>
      </c>
      <c r="O174" s="646">
        <v>35278</v>
      </c>
      <c r="P174" t="s">
        <v>768</v>
      </c>
      <c r="Q174" s="701" t="str">
        <f t="shared" si="17"/>
        <v>HTG</v>
      </c>
      <c r="R174" s="660">
        <v>538.70000000000005</v>
      </c>
      <c r="S174" s="660">
        <v>0</v>
      </c>
      <c r="T174" s="647">
        <v>0</v>
      </c>
      <c r="U174" s="661">
        <v>538.70000000000005</v>
      </c>
      <c r="V174" s="661">
        <v>0</v>
      </c>
      <c r="W174" s="662">
        <f t="shared" si="14"/>
        <v>538.70000000000005</v>
      </c>
      <c r="X174" s="647">
        <f t="shared" ca="1" si="15"/>
        <v>78.066199999999995</v>
      </c>
      <c r="Y174" s="662">
        <f t="shared" ca="1" si="16"/>
        <v>6.9005536326861057</v>
      </c>
      <c r="Z174" s="701">
        <v>255965</v>
      </c>
      <c r="AA174" s="716" t="s">
        <v>1154</v>
      </c>
    </row>
    <row r="175" spans="1:27" x14ac:dyDescent="0.45">
      <c r="A175" s="655">
        <v>44286</v>
      </c>
      <c r="B175" s="646">
        <v>2021</v>
      </c>
      <c r="C175" s="701">
        <v>3</v>
      </c>
      <c r="D175" s="656">
        <f t="shared" si="12"/>
        <v>44256</v>
      </c>
      <c r="E175" t="s">
        <v>825</v>
      </c>
      <c r="F175" s="657">
        <v>242</v>
      </c>
      <c r="G175" s="657">
        <v>4102</v>
      </c>
      <c r="H175" s="658" t="s">
        <v>688</v>
      </c>
      <c r="I175" s="659">
        <v>0</v>
      </c>
      <c r="J175" s="657">
        <v>2066</v>
      </c>
      <c r="K175" s="646" t="s">
        <v>744</v>
      </c>
      <c r="L175" s="646" t="s">
        <v>884</v>
      </c>
      <c r="M175" s="646" t="str">
        <f t="shared" si="13"/>
        <v>Posted</v>
      </c>
      <c r="N175" s="646" t="s">
        <v>885</v>
      </c>
      <c r="O175" s="646">
        <v>35278</v>
      </c>
      <c r="P175" t="s">
        <v>768</v>
      </c>
      <c r="Q175" s="701" t="str">
        <f t="shared" si="17"/>
        <v>HTG</v>
      </c>
      <c r="R175" s="660">
        <v>544.04999999999995</v>
      </c>
      <c r="S175" s="660">
        <v>0</v>
      </c>
      <c r="T175" s="647">
        <v>0</v>
      </c>
      <c r="U175" s="661">
        <v>544.04999999999995</v>
      </c>
      <c r="V175" s="661">
        <v>0</v>
      </c>
      <c r="W175" s="662">
        <f t="shared" si="14"/>
        <v>544.04999999999995</v>
      </c>
      <c r="X175" s="647">
        <f t="shared" ca="1" si="15"/>
        <v>78.066199999999995</v>
      </c>
      <c r="Y175" s="662">
        <f t="shared" ca="1" si="16"/>
        <v>6.9690852122941811</v>
      </c>
      <c r="Z175" s="701">
        <v>255966</v>
      </c>
      <c r="AA175" s="716" t="s">
        <v>1154</v>
      </c>
    </row>
    <row r="176" spans="1:27" x14ac:dyDescent="0.45">
      <c r="A176" s="655">
        <v>44286</v>
      </c>
      <c r="B176" s="646">
        <v>2021</v>
      </c>
      <c r="C176" s="701">
        <v>3</v>
      </c>
      <c r="D176" s="656">
        <f t="shared" si="12"/>
        <v>44256</v>
      </c>
      <c r="E176" t="s">
        <v>826</v>
      </c>
      <c r="F176" s="657">
        <v>243</v>
      </c>
      <c r="G176" s="657">
        <v>4102</v>
      </c>
      <c r="H176" s="658" t="s">
        <v>688</v>
      </c>
      <c r="I176" s="659">
        <v>0</v>
      </c>
      <c r="J176" s="657">
        <v>2066</v>
      </c>
      <c r="K176" s="646" t="s">
        <v>744</v>
      </c>
      <c r="L176" s="646" t="s">
        <v>884</v>
      </c>
      <c r="M176" s="646" t="str">
        <f t="shared" si="13"/>
        <v>Posted</v>
      </c>
      <c r="N176" s="646" t="s">
        <v>885</v>
      </c>
      <c r="O176" s="646">
        <v>35278</v>
      </c>
      <c r="P176" t="s">
        <v>768</v>
      </c>
      <c r="Q176" s="701" t="str">
        <f t="shared" si="17"/>
        <v>HTG</v>
      </c>
      <c r="R176" s="660">
        <v>179.57</v>
      </c>
      <c r="S176" s="660">
        <v>0</v>
      </c>
      <c r="T176" s="647">
        <v>0</v>
      </c>
      <c r="U176" s="661">
        <v>179.57</v>
      </c>
      <c r="V176" s="661">
        <v>0</v>
      </c>
      <c r="W176" s="662">
        <f t="shared" si="14"/>
        <v>179.57</v>
      </c>
      <c r="X176" s="647">
        <f t="shared" ca="1" si="15"/>
        <v>78.066199999999995</v>
      </c>
      <c r="Y176" s="662">
        <f t="shared" ca="1" si="16"/>
        <v>2.3002272430321957</v>
      </c>
      <c r="Z176" s="701">
        <v>255967</v>
      </c>
      <c r="AA176" s="716" t="s">
        <v>1154</v>
      </c>
    </row>
    <row r="177" spans="1:27" x14ac:dyDescent="0.45">
      <c r="A177" s="655">
        <v>44286</v>
      </c>
      <c r="B177" s="646">
        <v>2021</v>
      </c>
      <c r="C177" s="701">
        <v>3</v>
      </c>
      <c r="D177" s="656">
        <f t="shared" si="12"/>
        <v>44256</v>
      </c>
      <c r="E177" t="s">
        <v>827</v>
      </c>
      <c r="F177" s="657">
        <v>244</v>
      </c>
      <c r="G177" s="657">
        <v>4102</v>
      </c>
      <c r="H177" s="658" t="s">
        <v>688</v>
      </c>
      <c r="I177" s="659">
        <v>0</v>
      </c>
      <c r="J177" s="657">
        <v>2066</v>
      </c>
      <c r="K177" s="646" t="s">
        <v>744</v>
      </c>
      <c r="L177" s="646" t="s">
        <v>884</v>
      </c>
      <c r="M177" s="646" t="str">
        <f t="shared" si="13"/>
        <v>Posted</v>
      </c>
      <c r="N177" s="646" t="s">
        <v>885</v>
      </c>
      <c r="O177" s="646">
        <v>35278</v>
      </c>
      <c r="P177" t="s">
        <v>768</v>
      </c>
      <c r="Q177" s="701" t="str">
        <f t="shared" si="17"/>
        <v>HTG</v>
      </c>
      <c r="R177" s="660">
        <v>748.2</v>
      </c>
      <c r="S177" s="660">
        <v>0</v>
      </c>
      <c r="T177" s="647">
        <v>0</v>
      </c>
      <c r="U177" s="661">
        <v>748.2</v>
      </c>
      <c r="V177" s="661">
        <v>0</v>
      </c>
      <c r="W177" s="662">
        <f t="shared" si="14"/>
        <v>748.2</v>
      </c>
      <c r="X177" s="647">
        <f t="shared" ca="1" si="15"/>
        <v>78.066199999999995</v>
      </c>
      <c r="Y177" s="662">
        <f t="shared" ca="1" si="16"/>
        <v>9.5841734322920811</v>
      </c>
      <c r="Z177" s="701">
        <v>255968</v>
      </c>
      <c r="AA177" s="716" t="s">
        <v>1154</v>
      </c>
    </row>
    <row r="178" spans="1:27" x14ac:dyDescent="0.45">
      <c r="A178" s="655">
        <v>44286</v>
      </c>
      <c r="B178" s="646">
        <v>2021</v>
      </c>
      <c r="C178" s="701">
        <v>3</v>
      </c>
      <c r="D178" s="656">
        <f t="shared" si="12"/>
        <v>44256</v>
      </c>
      <c r="E178" t="s">
        <v>828</v>
      </c>
      <c r="F178" s="657">
        <v>202</v>
      </c>
      <c r="G178" s="657">
        <v>4102</v>
      </c>
      <c r="H178" s="658" t="s">
        <v>688</v>
      </c>
      <c r="I178" s="659">
        <v>0</v>
      </c>
      <c r="J178" s="657">
        <v>2086</v>
      </c>
      <c r="K178" s="646" t="s">
        <v>746</v>
      </c>
      <c r="L178" s="646" t="s">
        <v>884</v>
      </c>
      <c r="M178" s="646" t="str">
        <f t="shared" si="13"/>
        <v>Posted</v>
      </c>
      <c r="N178" s="646" t="s">
        <v>885</v>
      </c>
      <c r="O178" s="646">
        <v>35278</v>
      </c>
      <c r="P178" t="s">
        <v>768</v>
      </c>
      <c r="Q178" s="701" t="str">
        <f t="shared" si="17"/>
        <v>HTG</v>
      </c>
      <c r="R178" s="660">
        <v>8978.39</v>
      </c>
      <c r="S178" s="660">
        <v>0</v>
      </c>
      <c r="T178" s="647">
        <v>0</v>
      </c>
      <c r="U178" s="661">
        <v>8978.39</v>
      </c>
      <c r="V178" s="661">
        <v>0</v>
      </c>
      <c r="W178" s="662">
        <f t="shared" si="14"/>
        <v>8978.39</v>
      </c>
      <c r="X178" s="647">
        <f t="shared" ca="1" si="15"/>
        <v>78.066199999999995</v>
      </c>
      <c r="Y178" s="662">
        <f t="shared" ca="1" si="16"/>
        <v>115.00995309109449</v>
      </c>
      <c r="Z178" s="701">
        <v>255969</v>
      </c>
      <c r="AA178" s="716" t="s">
        <v>1155</v>
      </c>
    </row>
    <row r="179" spans="1:27" x14ac:dyDescent="0.45">
      <c r="A179" s="655">
        <v>44286</v>
      </c>
      <c r="B179" s="646">
        <v>2021</v>
      </c>
      <c r="C179" s="701">
        <v>3</v>
      </c>
      <c r="D179" s="656">
        <f t="shared" si="12"/>
        <v>44256</v>
      </c>
      <c r="E179" t="s">
        <v>829</v>
      </c>
      <c r="F179" s="657">
        <v>241</v>
      </c>
      <c r="G179" s="657">
        <v>4102</v>
      </c>
      <c r="H179" s="658" t="s">
        <v>688</v>
      </c>
      <c r="I179" s="659">
        <v>0</v>
      </c>
      <c r="J179" s="657">
        <v>2086</v>
      </c>
      <c r="K179" s="646" t="s">
        <v>746</v>
      </c>
      <c r="L179" s="646" t="s">
        <v>884</v>
      </c>
      <c r="M179" s="646" t="str">
        <f t="shared" si="13"/>
        <v>Posted</v>
      </c>
      <c r="N179" s="646" t="s">
        <v>885</v>
      </c>
      <c r="O179" s="646">
        <v>35278</v>
      </c>
      <c r="P179" t="s">
        <v>768</v>
      </c>
      <c r="Q179" s="701" t="str">
        <f t="shared" si="17"/>
        <v>HTG</v>
      </c>
      <c r="R179" s="660">
        <v>538.70000000000005</v>
      </c>
      <c r="S179" s="660">
        <v>0</v>
      </c>
      <c r="T179" s="647">
        <v>0</v>
      </c>
      <c r="U179" s="661">
        <v>538.70000000000005</v>
      </c>
      <c r="V179" s="661">
        <v>0</v>
      </c>
      <c r="W179" s="662">
        <f t="shared" si="14"/>
        <v>538.70000000000005</v>
      </c>
      <c r="X179" s="647">
        <f t="shared" ca="1" si="15"/>
        <v>78.066199999999995</v>
      </c>
      <c r="Y179" s="662">
        <f t="shared" ca="1" si="16"/>
        <v>6.9005536326861057</v>
      </c>
      <c r="Z179" s="701">
        <v>255970</v>
      </c>
      <c r="AA179" s="716" t="s">
        <v>1155</v>
      </c>
    </row>
    <row r="180" spans="1:27" x14ac:dyDescent="0.45">
      <c r="A180" s="655">
        <v>44286</v>
      </c>
      <c r="B180" s="646">
        <v>2021</v>
      </c>
      <c r="C180" s="701">
        <v>3</v>
      </c>
      <c r="D180" s="656">
        <f t="shared" si="12"/>
        <v>44256</v>
      </c>
      <c r="E180" t="s">
        <v>830</v>
      </c>
      <c r="F180" s="657">
        <v>242</v>
      </c>
      <c r="G180" s="657">
        <v>4102</v>
      </c>
      <c r="H180" s="658" t="s">
        <v>688</v>
      </c>
      <c r="I180" s="659">
        <v>0</v>
      </c>
      <c r="J180" s="657">
        <v>2086</v>
      </c>
      <c r="K180" s="646" t="s">
        <v>746</v>
      </c>
      <c r="L180" s="646" t="s">
        <v>884</v>
      </c>
      <c r="M180" s="646" t="str">
        <f t="shared" si="13"/>
        <v>Posted</v>
      </c>
      <c r="N180" s="646" t="s">
        <v>885</v>
      </c>
      <c r="O180" s="646">
        <v>35278</v>
      </c>
      <c r="P180" t="s">
        <v>768</v>
      </c>
      <c r="Q180" s="701" t="str">
        <f t="shared" si="17"/>
        <v>HTG</v>
      </c>
      <c r="R180" s="660">
        <v>345.78</v>
      </c>
      <c r="S180" s="660">
        <v>0</v>
      </c>
      <c r="T180" s="647">
        <v>0</v>
      </c>
      <c r="U180" s="661">
        <v>345.78</v>
      </c>
      <c r="V180" s="661">
        <v>0</v>
      </c>
      <c r="W180" s="662">
        <f t="shared" si="14"/>
        <v>345.78</v>
      </c>
      <c r="X180" s="647">
        <f t="shared" ca="1" si="15"/>
        <v>78.066199999999995</v>
      </c>
      <c r="Y180" s="662">
        <f t="shared" ca="1" si="16"/>
        <v>4.4293176816599242</v>
      </c>
      <c r="Z180" s="701">
        <v>255971</v>
      </c>
      <c r="AA180" s="716" t="s">
        <v>1155</v>
      </c>
    </row>
    <row r="181" spans="1:27" x14ac:dyDescent="0.45">
      <c r="A181" s="655">
        <v>44286</v>
      </c>
      <c r="B181" s="646">
        <v>2021</v>
      </c>
      <c r="C181" s="701">
        <v>3</v>
      </c>
      <c r="D181" s="656">
        <f t="shared" si="12"/>
        <v>44256</v>
      </c>
      <c r="E181" t="s">
        <v>831</v>
      </c>
      <c r="F181" s="657">
        <v>243</v>
      </c>
      <c r="G181" s="657">
        <v>4102</v>
      </c>
      <c r="H181" s="658" t="s">
        <v>688</v>
      </c>
      <c r="I181" s="659">
        <v>0</v>
      </c>
      <c r="J181" s="657">
        <v>2086</v>
      </c>
      <c r="K181" s="646" t="s">
        <v>746</v>
      </c>
      <c r="L181" s="646" t="s">
        <v>884</v>
      </c>
      <c r="M181" s="646" t="str">
        <f t="shared" si="13"/>
        <v>Posted</v>
      </c>
      <c r="N181" s="646" t="s">
        <v>885</v>
      </c>
      <c r="O181" s="646">
        <v>35278</v>
      </c>
      <c r="P181" t="s">
        <v>768</v>
      </c>
      <c r="Q181" s="701" t="str">
        <f t="shared" si="17"/>
        <v>HTG</v>
      </c>
      <c r="R181" s="660">
        <v>179.57</v>
      </c>
      <c r="S181" s="660">
        <v>0</v>
      </c>
      <c r="T181" s="647">
        <v>0</v>
      </c>
      <c r="U181" s="661">
        <v>179.57</v>
      </c>
      <c r="V181" s="661">
        <v>0</v>
      </c>
      <c r="W181" s="662">
        <f t="shared" si="14"/>
        <v>179.57</v>
      </c>
      <c r="X181" s="647">
        <f t="shared" ca="1" si="15"/>
        <v>78.066199999999995</v>
      </c>
      <c r="Y181" s="662">
        <f t="shared" ca="1" si="16"/>
        <v>2.3002272430321957</v>
      </c>
      <c r="Z181" s="701">
        <v>255972</v>
      </c>
      <c r="AA181" s="716" t="s">
        <v>1155</v>
      </c>
    </row>
    <row r="182" spans="1:27" x14ac:dyDescent="0.45">
      <c r="A182" s="655">
        <v>44286</v>
      </c>
      <c r="B182" s="646">
        <v>2021</v>
      </c>
      <c r="C182" s="701">
        <v>3</v>
      </c>
      <c r="D182" s="656">
        <f t="shared" si="12"/>
        <v>44256</v>
      </c>
      <c r="E182" t="s">
        <v>832</v>
      </c>
      <c r="F182" s="657">
        <v>244</v>
      </c>
      <c r="G182" s="657">
        <v>4102</v>
      </c>
      <c r="H182" s="658" t="s">
        <v>688</v>
      </c>
      <c r="I182" s="659">
        <v>0</v>
      </c>
      <c r="J182" s="657">
        <v>2086</v>
      </c>
      <c r="K182" s="646" t="s">
        <v>746</v>
      </c>
      <c r="L182" s="646" t="s">
        <v>884</v>
      </c>
      <c r="M182" s="646" t="str">
        <f t="shared" si="13"/>
        <v>Posted</v>
      </c>
      <c r="N182" s="646" t="s">
        <v>885</v>
      </c>
      <c r="O182" s="646">
        <v>35278</v>
      </c>
      <c r="P182" t="s">
        <v>768</v>
      </c>
      <c r="Q182" s="701" t="str">
        <f t="shared" si="17"/>
        <v>HTG</v>
      </c>
      <c r="R182" s="660">
        <v>748.2</v>
      </c>
      <c r="S182" s="660">
        <v>0</v>
      </c>
      <c r="T182" s="647">
        <v>0</v>
      </c>
      <c r="U182" s="661">
        <v>748.2</v>
      </c>
      <c r="V182" s="661">
        <v>0</v>
      </c>
      <c r="W182" s="662">
        <f t="shared" si="14"/>
        <v>748.2</v>
      </c>
      <c r="X182" s="647">
        <f t="shared" ca="1" si="15"/>
        <v>78.066199999999995</v>
      </c>
      <c r="Y182" s="662">
        <f t="shared" ca="1" si="16"/>
        <v>9.5841734322920811</v>
      </c>
      <c r="Z182" s="701">
        <v>255973</v>
      </c>
      <c r="AA182" s="716" t="s">
        <v>1155</v>
      </c>
    </row>
    <row r="183" spans="1:27" x14ac:dyDescent="0.45">
      <c r="A183" s="655">
        <v>44286</v>
      </c>
      <c r="B183" s="646">
        <v>2021</v>
      </c>
      <c r="C183" s="701">
        <v>3</v>
      </c>
      <c r="D183" s="656">
        <f t="shared" si="12"/>
        <v>44256</v>
      </c>
      <c r="E183" t="s">
        <v>833</v>
      </c>
      <c r="F183" s="657">
        <v>202</v>
      </c>
      <c r="G183" s="657">
        <v>4102</v>
      </c>
      <c r="H183" s="658" t="s">
        <v>688</v>
      </c>
      <c r="I183" s="659">
        <v>0</v>
      </c>
      <c r="J183" s="657">
        <v>2087</v>
      </c>
      <c r="K183" s="646" t="s">
        <v>748</v>
      </c>
      <c r="L183" s="646" t="s">
        <v>884</v>
      </c>
      <c r="M183" s="646" t="str">
        <f t="shared" si="13"/>
        <v>Posted</v>
      </c>
      <c r="N183" s="646" t="s">
        <v>885</v>
      </c>
      <c r="O183" s="646">
        <v>35278</v>
      </c>
      <c r="P183" t="s">
        <v>768</v>
      </c>
      <c r="Q183" s="701" t="str">
        <f t="shared" si="17"/>
        <v>HTG</v>
      </c>
      <c r="R183" s="660">
        <v>12403.21</v>
      </c>
      <c r="S183" s="660">
        <v>0</v>
      </c>
      <c r="T183" s="647">
        <v>0</v>
      </c>
      <c r="U183" s="661">
        <v>12403.21</v>
      </c>
      <c r="V183" s="661">
        <v>0</v>
      </c>
      <c r="W183" s="662">
        <f t="shared" si="14"/>
        <v>12403.21</v>
      </c>
      <c r="X183" s="647">
        <f t="shared" ca="1" si="15"/>
        <v>78.066199999999995</v>
      </c>
      <c r="Y183" s="662">
        <f t="shared" ca="1" si="16"/>
        <v>158.88066794592282</v>
      </c>
      <c r="Z183" s="701">
        <v>255974</v>
      </c>
      <c r="AA183" s="716" t="s">
        <v>1156</v>
      </c>
    </row>
    <row r="184" spans="1:27" x14ac:dyDescent="0.45">
      <c r="A184" s="655">
        <v>44286</v>
      </c>
      <c r="B184" s="646">
        <v>2021</v>
      </c>
      <c r="C184" s="701">
        <v>3</v>
      </c>
      <c r="D184" s="656">
        <f t="shared" si="12"/>
        <v>44256</v>
      </c>
      <c r="E184" t="s">
        <v>834</v>
      </c>
      <c r="F184" s="657">
        <v>241</v>
      </c>
      <c r="G184" s="657">
        <v>4102</v>
      </c>
      <c r="H184" s="658" t="s">
        <v>688</v>
      </c>
      <c r="I184" s="659">
        <v>0</v>
      </c>
      <c r="J184" s="657">
        <v>2087</v>
      </c>
      <c r="K184" s="646" t="s">
        <v>748</v>
      </c>
      <c r="L184" s="646" t="s">
        <v>884</v>
      </c>
      <c r="M184" s="646" t="str">
        <f t="shared" si="13"/>
        <v>Posted</v>
      </c>
      <c r="N184" s="646" t="s">
        <v>885</v>
      </c>
      <c r="O184" s="646">
        <v>35278</v>
      </c>
      <c r="P184" t="s">
        <v>768</v>
      </c>
      <c r="Q184" s="701" t="str">
        <f t="shared" si="17"/>
        <v>HTG</v>
      </c>
      <c r="R184" s="660">
        <v>744.19</v>
      </c>
      <c r="S184" s="660">
        <v>0</v>
      </c>
      <c r="T184" s="647">
        <v>0</v>
      </c>
      <c r="U184" s="661">
        <v>744.19</v>
      </c>
      <c r="V184" s="661">
        <v>0</v>
      </c>
      <c r="W184" s="662">
        <f t="shared" si="14"/>
        <v>744.19</v>
      </c>
      <c r="X184" s="647">
        <f t="shared" ca="1" si="15"/>
        <v>78.066199999999995</v>
      </c>
      <c r="Y184" s="662">
        <f t="shared" ca="1" si="16"/>
        <v>9.5328067716886444</v>
      </c>
      <c r="Z184" s="701">
        <v>255975</v>
      </c>
      <c r="AA184" s="716" t="s">
        <v>1156</v>
      </c>
    </row>
    <row r="185" spans="1:27" x14ac:dyDescent="0.45">
      <c r="A185" s="655">
        <v>44286</v>
      </c>
      <c r="B185" s="646">
        <v>2021</v>
      </c>
      <c r="C185" s="701">
        <v>3</v>
      </c>
      <c r="D185" s="656">
        <f t="shared" si="12"/>
        <v>44256</v>
      </c>
      <c r="E185" t="s">
        <v>835</v>
      </c>
      <c r="F185" s="657">
        <v>242</v>
      </c>
      <c r="G185" s="657">
        <v>4102</v>
      </c>
      <c r="H185" s="658" t="s">
        <v>688</v>
      </c>
      <c r="I185" s="659">
        <v>0</v>
      </c>
      <c r="J185" s="657">
        <v>2087</v>
      </c>
      <c r="K185" s="646" t="s">
        <v>748</v>
      </c>
      <c r="L185" s="646" t="s">
        <v>884</v>
      </c>
      <c r="M185" s="646" t="str">
        <f t="shared" si="13"/>
        <v>Posted</v>
      </c>
      <c r="N185" s="646" t="s">
        <v>885</v>
      </c>
      <c r="O185" s="646">
        <v>35278</v>
      </c>
      <c r="P185" t="s">
        <v>768</v>
      </c>
      <c r="Q185" s="701" t="str">
        <f t="shared" si="17"/>
        <v>HTG</v>
      </c>
      <c r="R185" s="660">
        <v>544.04999999999995</v>
      </c>
      <c r="S185" s="660">
        <v>0</v>
      </c>
      <c r="T185" s="647">
        <v>0</v>
      </c>
      <c r="U185" s="661">
        <v>544.04999999999995</v>
      </c>
      <c r="V185" s="661">
        <v>0</v>
      </c>
      <c r="W185" s="662">
        <f t="shared" si="14"/>
        <v>544.04999999999995</v>
      </c>
      <c r="X185" s="647">
        <f t="shared" ca="1" si="15"/>
        <v>78.066199999999995</v>
      </c>
      <c r="Y185" s="662">
        <f t="shared" ca="1" si="16"/>
        <v>6.9690852122941811</v>
      </c>
      <c r="Z185" s="701">
        <v>255976</v>
      </c>
      <c r="AA185" s="716" t="s">
        <v>1156</v>
      </c>
    </row>
    <row r="186" spans="1:27" x14ac:dyDescent="0.45">
      <c r="A186" s="655">
        <v>44286</v>
      </c>
      <c r="B186" s="646">
        <v>2021</v>
      </c>
      <c r="C186" s="701">
        <v>3</v>
      </c>
      <c r="D186" s="656">
        <f t="shared" si="12"/>
        <v>44256</v>
      </c>
      <c r="E186" t="s">
        <v>836</v>
      </c>
      <c r="F186" s="657">
        <v>243</v>
      </c>
      <c r="G186" s="657">
        <v>4102</v>
      </c>
      <c r="H186" s="658" t="s">
        <v>688</v>
      </c>
      <c r="I186" s="659">
        <v>0</v>
      </c>
      <c r="J186" s="657">
        <v>2087</v>
      </c>
      <c r="K186" s="646" t="s">
        <v>748</v>
      </c>
      <c r="L186" s="646" t="s">
        <v>884</v>
      </c>
      <c r="M186" s="646" t="str">
        <f t="shared" si="13"/>
        <v>Posted</v>
      </c>
      <c r="N186" s="646" t="s">
        <v>885</v>
      </c>
      <c r="O186" s="646">
        <v>35278</v>
      </c>
      <c r="P186" t="s">
        <v>768</v>
      </c>
      <c r="Q186" s="701" t="str">
        <f t="shared" si="17"/>
        <v>HTG</v>
      </c>
      <c r="R186" s="660">
        <v>248.06</v>
      </c>
      <c r="S186" s="660">
        <v>0</v>
      </c>
      <c r="T186" s="647">
        <v>0</v>
      </c>
      <c r="U186" s="661">
        <v>248.06</v>
      </c>
      <c r="V186" s="661">
        <v>0</v>
      </c>
      <c r="W186" s="662">
        <f t="shared" si="14"/>
        <v>248.06</v>
      </c>
      <c r="X186" s="647">
        <f t="shared" ca="1" si="15"/>
        <v>78.066199999999995</v>
      </c>
      <c r="Y186" s="662">
        <f t="shared" ca="1" si="16"/>
        <v>3.1775595584260539</v>
      </c>
      <c r="Z186" s="701">
        <v>255977</v>
      </c>
      <c r="AA186" s="716" t="s">
        <v>1156</v>
      </c>
    </row>
    <row r="187" spans="1:27" x14ac:dyDescent="0.45">
      <c r="A187" s="655">
        <v>44286</v>
      </c>
      <c r="B187" s="646">
        <v>2021</v>
      </c>
      <c r="C187" s="701">
        <v>3</v>
      </c>
      <c r="D187" s="656">
        <f t="shared" si="12"/>
        <v>44256</v>
      </c>
      <c r="E187" t="s">
        <v>837</v>
      </c>
      <c r="F187" s="657">
        <v>244</v>
      </c>
      <c r="G187" s="657">
        <v>4102</v>
      </c>
      <c r="H187" s="658" t="s">
        <v>688</v>
      </c>
      <c r="I187" s="659">
        <v>0</v>
      </c>
      <c r="J187" s="657">
        <v>2087</v>
      </c>
      <c r="K187" s="646" t="s">
        <v>748</v>
      </c>
      <c r="L187" s="646" t="s">
        <v>884</v>
      </c>
      <c r="M187" s="646" t="str">
        <f t="shared" si="13"/>
        <v>Posted</v>
      </c>
      <c r="N187" s="646" t="s">
        <v>885</v>
      </c>
      <c r="O187" s="646">
        <v>35278</v>
      </c>
      <c r="P187" t="s">
        <v>768</v>
      </c>
      <c r="Q187" s="701" t="str">
        <f t="shared" si="17"/>
        <v>HTG</v>
      </c>
      <c r="R187" s="660">
        <v>1033.5999999999999</v>
      </c>
      <c r="S187" s="660">
        <v>0</v>
      </c>
      <c r="T187" s="647">
        <v>0</v>
      </c>
      <c r="U187" s="661">
        <v>1033.5999999999999</v>
      </c>
      <c r="V187" s="661">
        <v>0</v>
      </c>
      <c r="W187" s="662">
        <f t="shared" si="14"/>
        <v>1033.5999999999999</v>
      </c>
      <c r="X187" s="647">
        <f t="shared" ca="1" si="15"/>
        <v>78.066199999999995</v>
      </c>
      <c r="Y187" s="662">
        <f t="shared" ca="1" si="16"/>
        <v>13.240044987459362</v>
      </c>
      <c r="Z187" s="701">
        <v>255978</v>
      </c>
      <c r="AA187" s="716" t="s">
        <v>1156</v>
      </c>
    </row>
    <row r="188" spans="1:27" x14ac:dyDescent="0.45">
      <c r="A188" s="655">
        <v>44286</v>
      </c>
      <c r="B188" s="646">
        <v>2021</v>
      </c>
      <c r="C188" s="701">
        <v>3</v>
      </c>
      <c r="D188" s="656">
        <f t="shared" si="12"/>
        <v>44256</v>
      </c>
      <c r="E188" t="s">
        <v>838</v>
      </c>
      <c r="F188" s="657">
        <v>202</v>
      </c>
      <c r="G188" s="657">
        <v>4102</v>
      </c>
      <c r="H188" s="658" t="s">
        <v>688</v>
      </c>
      <c r="I188" s="659">
        <v>0</v>
      </c>
      <c r="J188" s="657">
        <v>2088</v>
      </c>
      <c r="K188" s="646" t="s">
        <v>750</v>
      </c>
      <c r="L188" s="646" t="s">
        <v>884</v>
      </c>
      <c r="M188" s="646" t="str">
        <f t="shared" si="13"/>
        <v>Posted</v>
      </c>
      <c r="N188" s="646" t="s">
        <v>885</v>
      </c>
      <c r="O188" s="646">
        <v>35278</v>
      </c>
      <c r="P188" t="s">
        <v>768</v>
      </c>
      <c r="Q188" s="701" t="str">
        <f t="shared" si="17"/>
        <v>HTG</v>
      </c>
      <c r="R188" s="660">
        <v>20672.02</v>
      </c>
      <c r="S188" s="660">
        <v>0</v>
      </c>
      <c r="T188" s="647">
        <v>0</v>
      </c>
      <c r="U188" s="661">
        <v>20672.02</v>
      </c>
      <c r="V188" s="661">
        <v>0</v>
      </c>
      <c r="W188" s="662">
        <f t="shared" si="14"/>
        <v>20672.02</v>
      </c>
      <c r="X188" s="647">
        <f t="shared" ca="1" si="15"/>
        <v>78.066199999999995</v>
      </c>
      <c r="Y188" s="662">
        <f t="shared" ca="1" si="16"/>
        <v>264.80115594200822</v>
      </c>
      <c r="Z188" s="701">
        <v>255979</v>
      </c>
      <c r="AA188" s="716" t="s">
        <v>1157</v>
      </c>
    </row>
    <row r="189" spans="1:27" x14ac:dyDescent="0.45">
      <c r="A189" s="655">
        <v>44286</v>
      </c>
      <c r="B189" s="646">
        <v>2021</v>
      </c>
      <c r="C189" s="701">
        <v>3</v>
      </c>
      <c r="D189" s="656">
        <f t="shared" si="12"/>
        <v>44256</v>
      </c>
      <c r="E189" t="s">
        <v>839</v>
      </c>
      <c r="F189" s="657">
        <v>241</v>
      </c>
      <c r="G189" s="657">
        <v>4102</v>
      </c>
      <c r="H189" s="658" t="s">
        <v>688</v>
      </c>
      <c r="I189" s="659">
        <v>0</v>
      </c>
      <c r="J189" s="657">
        <v>2088</v>
      </c>
      <c r="K189" s="646" t="s">
        <v>750</v>
      </c>
      <c r="L189" s="646" t="s">
        <v>884</v>
      </c>
      <c r="M189" s="646" t="str">
        <f t="shared" si="13"/>
        <v>Posted</v>
      </c>
      <c r="N189" s="646" t="s">
        <v>885</v>
      </c>
      <c r="O189" s="646">
        <v>35278</v>
      </c>
      <c r="P189" t="s">
        <v>768</v>
      </c>
      <c r="Q189" s="701" t="str">
        <f t="shared" si="17"/>
        <v>HTG</v>
      </c>
      <c r="R189" s="660">
        <v>1240.32</v>
      </c>
      <c r="S189" s="660">
        <v>0</v>
      </c>
      <c r="T189" s="647">
        <v>0</v>
      </c>
      <c r="U189" s="661">
        <v>1240.32</v>
      </c>
      <c r="V189" s="661">
        <v>0</v>
      </c>
      <c r="W189" s="662">
        <f t="shared" si="14"/>
        <v>1240.32</v>
      </c>
      <c r="X189" s="647">
        <f t="shared" ca="1" si="15"/>
        <v>78.066199999999995</v>
      </c>
      <c r="Y189" s="662">
        <f t="shared" ca="1" si="16"/>
        <v>15.888053984951235</v>
      </c>
      <c r="Z189" s="701">
        <v>255980</v>
      </c>
      <c r="AA189" s="716" t="s">
        <v>1157</v>
      </c>
    </row>
    <row r="190" spans="1:27" x14ac:dyDescent="0.45">
      <c r="A190" s="655">
        <v>44286</v>
      </c>
      <c r="B190" s="646">
        <v>2021</v>
      </c>
      <c r="C190" s="701">
        <v>3</v>
      </c>
      <c r="D190" s="656">
        <f t="shared" si="12"/>
        <v>44256</v>
      </c>
      <c r="E190" t="s">
        <v>840</v>
      </c>
      <c r="F190" s="657">
        <v>242</v>
      </c>
      <c r="G190" s="657">
        <v>4102</v>
      </c>
      <c r="H190" s="658" t="s">
        <v>688</v>
      </c>
      <c r="I190" s="659">
        <v>0</v>
      </c>
      <c r="J190" s="657">
        <v>2088</v>
      </c>
      <c r="K190" s="646" t="s">
        <v>750</v>
      </c>
      <c r="L190" s="646" t="s">
        <v>884</v>
      </c>
      <c r="M190" s="646" t="str">
        <f t="shared" si="13"/>
        <v>Posted</v>
      </c>
      <c r="N190" s="646" t="s">
        <v>885</v>
      </c>
      <c r="O190" s="646">
        <v>35278</v>
      </c>
      <c r="P190" t="s">
        <v>768</v>
      </c>
      <c r="Q190" s="701" t="str">
        <f t="shared" si="17"/>
        <v>HTG</v>
      </c>
      <c r="R190" s="660">
        <v>906.74</v>
      </c>
      <c r="S190" s="660">
        <v>0</v>
      </c>
      <c r="T190" s="647">
        <v>0</v>
      </c>
      <c r="U190" s="661">
        <v>906.74</v>
      </c>
      <c r="V190" s="661">
        <v>0</v>
      </c>
      <c r="W190" s="662">
        <f t="shared" si="14"/>
        <v>906.74</v>
      </c>
      <c r="X190" s="647">
        <f t="shared" ca="1" si="15"/>
        <v>78.066199999999995</v>
      </c>
      <c r="Y190" s="662">
        <f t="shared" ca="1" si="16"/>
        <v>11.61501392407982</v>
      </c>
      <c r="Z190" s="701">
        <v>255981</v>
      </c>
      <c r="AA190" s="716" t="s">
        <v>1157</v>
      </c>
    </row>
    <row r="191" spans="1:27" x14ac:dyDescent="0.45">
      <c r="A191" s="655">
        <v>44286</v>
      </c>
      <c r="B191" s="646">
        <v>2021</v>
      </c>
      <c r="C191" s="701">
        <v>3</v>
      </c>
      <c r="D191" s="656">
        <f t="shared" si="12"/>
        <v>44256</v>
      </c>
      <c r="E191" t="s">
        <v>841</v>
      </c>
      <c r="F191" s="657">
        <v>243</v>
      </c>
      <c r="G191" s="657">
        <v>4102</v>
      </c>
      <c r="H191" s="658" t="s">
        <v>688</v>
      </c>
      <c r="I191" s="659">
        <v>0</v>
      </c>
      <c r="J191" s="657">
        <v>2088</v>
      </c>
      <c r="K191" s="646" t="s">
        <v>750</v>
      </c>
      <c r="L191" s="646" t="s">
        <v>884</v>
      </c>
      <c r="M191" s="646" t="str">
        <f t="shared" si="13"/>
        <v>Posted</v>
      </c>
      <c r="N191" s="646" t="s">
        <v>885</v>
      </c>
      <c r="O191" s="646">
        <v>35278</v>
      </c>
      <c r="P191" t="s">
        <v>768</v>
      </c>
      <c r="Q191" s="701" t="str">
        <f t="shared" si="17"/>
        <v>HTG</v>
      </c>
      <c r="R191" s="660">
        <v>413.44</v>
      </c>
      <c r="S191" s="660">
        <v>0</v>
      </c>
      <c r="T191" s="647">
        <v>0</v>
      </c>
      <c r="U191" s="661">
        <v>413.44</v>
      </c>
      <c r="V191" s="661">
        <v>0</v>
      </c>
      <c r="W191" s="662">
        <f t="shared" si="14"/>
        <v>413.44</v>
      </c>
      <c r="X191" s="647">
        <f t="shared" ca="1" si="15"/>
        <v>78.066199999999995</v>
      </c>
      <c r="Y191" s="662">
        <f t="shared" ca="1" si="16"/>
        <v>5.2960179949837451</v>
      </c>
      <c r="Z191" s="701">
        <v>255982</v>
      </c>
      <c r="AA191" s="716" t="s">
        <v>1157</v>
      </c>
    </row>
    <row r="192" spans="1:27" x14ac:dyDescent="0.45">
      <c r="A192" s="655">
        <v>44286</v>
      </c>
      <c r="B192" s="646">
        <v>2021</v>
      </c>
      <c r="C192" s="701">
        <v>3</v>
      </c>
      <c r="D192" s="656">
        <f t="shared" si="12"/>
        <v>44256</v>
      </c>
      <c r="E192" t="s">
        <v>842</v>
      </c>
      <c r="F192" s="657">
        <v>244</v>
      </c>
      <c r="G192" s="657">
        <v>4102</v>
      </c>
      <c r="H192" s="658" t="s">
        <v>688</v>
      </c>
      <c r="I192" s="659">
        <v>0</v>
      </c>
      <c r="J192" s="657">
        <v>2088</v>
      </c>
      <c r="K192" s="646" t="s">
        <v>750</v>
      </c>
      <c r="L192" s="646" t="s">
        <v>884</v>
      </c>
      <c r="M192" s="646" t="str">
        <f t="shared" si="13"/>
        <v>Posted</v>
      </c>
      <c r="N192" s="646" t="s">
        <v>885</v>
      </c>
      <c r="O192" s="646">
        <v>35278</v>
      </c>
      <c r="P192" t="s">
        <v>768</v>
      </c>
      <c r="Q192" s="701" t="str">
        <f t="shared" si="17"/>
        <v>HTG</v>
      </c>
      <c r="R192" s="660">
        <v>1722.67</v>
      </c>
      <c r="S192" s="660">
        <v>0</v>
      </c>
      <c r="T192" s="647">
        <v>0</v>
      </c>
      <c r="U192" s="661">
        <v>1722.67</v>
      </c>
      <c r="V192" s="661">
        <v>0</v>
      </c>
      <c r="W192" s="662">
        <f t="shared" si="14"/>
        <v>1722.67</v>
      </c>
      <c r="X192" s="647">
        <f t="shared" ca="1" si="15"/>
        <v>78.066199999999995</v>
      </c>
      <c r="Y192" s="662">
        <f t="shared" ca="1" si="16"/>
        <v>22.066784344569101</v>
      </c>
      <c r="Z192" s="701">
        <v>255983</v>
      </c>
      <c r="AA192" s="716" t="s">
        <v>1157</v>
      </c>
    </row>
    <row r="193" spans="1:27" x14ac:dyDescent="0.45">
      <c r="A193" s="655">
        <v>44286</v>
      </c>
      <c r="B193" s="646">
        <v>2021</v>
      </c>
      <c r="C193" s="701">
        <v>3</v>
      </c>
      <c r="D193" s="656">
        <f t="shared" si="12"/>
        <v>44256</v>
      </c>
      <c r="E193" t="s">
        <v>843</v>
      </c>
      <c r="F193" s="657">
        <v>202</v>
      </c>
      <c r="G193" s="657">
        <v>4102</v>
      </c>
      <c r="H193" s="658" t="s">
        <v>688</v>
      </c>
      <c r="I193" s="659">
        <v>0</v>
      </c>
      <c r="J193" s="657">
        <v>2089</v>
      </c>
      <c r="K193" s="646" t="s">
        <v>752</v>
      </c>
      <c r="L193" s="646" t="s">
        <v>884</v>
      </c>
      <c r="M193" s="646" t="str">
        <f t="shared" si="13"/>
        <v>Posted</v>
      </c>
      <c r="N193" s="646" t="s">
        <v>885</v>
      </c>
      <c r="O193" s="646">
        <v>35278</v>
      </c>
      <c r="P193" t="s">
        <v>768</v>
      </c>
      <c r="Q193" s="701" t="str">
        <f t="shared" si="17"/>
        <v>HTG</v>
      </c>
      <c r="R193" s="660">
        <v>41344.04</v>
      </c>
      <c r="S193" s="660">
        <v>0</v>
      </c>
      <c r="T193" s="647">
        <v>0</v>
      </c>
      <c r="U193" s="661">
        <v>41344.04</v>
      </c>
      <c r="V193" s="661">
        <v>0</v>
      </c>
      <c r="W193" s="662">
        <f t="shared" si="14"/>
        <v>41344.04</v>
      </c>
      <c r="X193" s="647">
        <f t="shared" ca="1" si="15"/>
        <v>78.066199999999995</v>
      </c>
      <c r="Y193" s="662">
        <f t="shared" ca="1" si="16"/>
        <v>529.60231188401644</v>
      </c>
      <c r="Z193" s="701">
        <v>255984</v>
      </c>
      <c r="AA193" s="716" t="s">
        <v>1158</v>
      </c>
    </row>
    <row r="194" spans="1:27" x14ac:dyDescent="0.45">
      <c r="A194" s="655">
        <v>44286</v>
      </c>
      <c r="B194" s="646">
        <v>2021</v>
      </c>
      <c r="C194" s="701">
        <v>3</v>
      </c>
      <c r="D194" s="656">
        <f t="shared" si="12"/>
        <v>44256</v>
      </c>
      <c r="E194" t="s">
        <v>844</v>
      </c>
      <c r="F194" s="657">
        <v>241</v>
      </c>
      <c r="G194" s="657">
        <v>4102</v>
      </c>
      <c r="H194" s="658" t="s">
        <v>688</v>
      </c>
      <c r="I194" s="659">
        <v>0</v>
      </c>
      <c r="J194" s="657">
        <v>2089</v>
      </c>
      <c r="K194" s="646" t="s">
        <v>752</v>
      </c>
      <c r="L194" s="646" t="s">
        <v>884</v>
      </c>
      <c r="M194" s="646" t="str">
        <f t="shared" si="13"/>
        <v>Posted</v>
      </c>
      <c r="N194" s="646" t="s">
        <v>885</v>
      </c>
      <c r="O194" s="646">
        <v>35278</v>
      </c>
      <c r="P194" t="s">
        <v>768</v>
      </c>
      <c r="Q194" s="701" t="str">
        <f t="shared" si="17"/>
        <v>HTG</v>
      </c>
      <c r="R194" s="660">
        <v>2480.64</v>
      </c>
      <c r="S194" s="660">
        <v>0</v>
      </c>
      <c r="T194" s="647">
        <v>0</v>
      </c>
      <c r="U194" s="661">
        <v>2480.64</v>
      </c>
      <c r="V194" s="661">
        <v>0</v>
      </c>
      <c r="W194" s="662">
        <f t="shared" si="14"/>
        <v>2480.64</v>
      </c>
      <c r="X194" s="647">
        <f t="shared" ca="1" si="15"/>
        <v>78.066199999999995</v>
      </c>
      <c r="Y194" s="662">
        <f t="shared" ca="1" si="16"/>
        <v>31.776107969902469</v>
      </c>
      <c r="Z194" s="701">
        <v>255985</v>
      </c>
      <c r="AA194" s="716" t="s">
        <v>1158</v>
      </c>
    </row>
    <row r="195" spans="1:27" x14ac:dyDescent="0.45">
      <c r="A195" s="655">
        <v>44286</v>
      </c>
      <c r="B195" s="646">
        <v>2021</v>
      </c>
      <c r="C195" s="701">
        <v>3</v>
      </c>
      <c r="D195" s="656">
        <f t="shared" si="12"/>
        <v>44256</v>
      </c>
      <c r="E195" t="s">
        <v>845</v>
      </c>
      <c r="F195" s="657">
        <v>242</v>
      </c>
      <c r="G195" s="657">
        <v>4102</v>
      </c>
      <c r="H195" s="658" t="s">
        <v>688</v>
      </c>
      <c r="I195" s="659">
        <v>0</v>
      </c>
      <c r="J195" s="657">
        <v>2089</v>
      </c>
      <c r="K195" s="646" t="s">
        <v>752</v>
      </c>
      <c r="L195" s="646" t="s">
        <v>884</v>
      </c>
      <c r="M195" s="646" t="str">
        <f t="shared" si="13"/>
        <v>Posted</v>
      </c>
      <c r="N195" s="646" t="s">
        <v>885</v>
      </c>
      <c r="O195" s="646">
        <v>35278</v>
      </c>
      <c r="P195" t="s">
        <v>768</v>
      </c>
      <c r="Q195" s="701" t="str">
        <f t="shared" si="17"/>
        <v>HTG</v>
      </c>
      <c r="R195" s="660">
        <v>1152.6099999999999</v>
      </c>
      <c r="S195" s="660">
        <v>0</v>
      </c>
      <c r="T195" s="647">
        <v>0</v>
      </c>
      <c r="U195" s="661">
        <v>1152.6099999999999</v>
      </c>
      <c r="V195" s="661">
        <v>0</v>
      </c>
      <c r="W195" s="662">
        <f t="shared" si="14"/>
        <v>1152.6099999999999</v>
      </c>
      <c r="X195" s="647">
        <f t="shared" ca="1" si="15"/>
        <v>78.066199999999995</v>
      </c>
      <c r="Y195" s="662">
        <f t="shared" ca="1" si="16"/>
        <v>14.764520368610231</v>
      </c>
      <c r="Z195" s="701">
        <v>255986</v>
      </c>
      <c r="AA195" s="716" t="s">
        <v>1158</v>
      </c>
    </row>
    <row r="196" spans="1:27" x14ac:dyDescent="0.45">
      <c r="A196" s="655">
        <v>44286</v>
      </c>
      <c r="B196" s="646">
        <v>2021</v>
      </c>
      <c r="C196" s="701">
        <v>3</v>
      </c>
      <c r="D196" s="656">
        <f t="shared" si="12"/>
        <v>44256</v>
      </c>
      <c r="E196" t="s">
        <v>846</v>
      </c>
      <c r="F196" s="657">
        <v>243</v>
      </c>
      <c r="G196" s="657">
        <v>4102</v>
      </c>
      <c r="H196" s="658" t="s">
        <v>688</v>
      </c>
      <c r="I196" s="659">
        <v>0</v>
      </c>
      <c r="J196" s="657">
        <v>2089</v>
      </c>
      <c r="K196" s="646" t="s">
        <v>752</v>
      </c>
      <c r="L196" s="646" t="s">
        <v>884</v>
      </c>
      <c r="M196" s="646" t="str">
        <f t="shared" si="13"/>
        <v>Posted</v>
      </c>
      <c r="N196" s="646" t="s">
        <v>885</v>
      </c>
      <c r="O196" s="646">
        <v>35278</v>
      </c>
      <c r="P196" t="s">
        <v>768</v>
      </c>
      <c r="Q196" s="701" t="str">
        <f t="shared" si="17"/>
        <v>HTG</v>
      </c>
      <c r="R196" s="660">
        <v>826.88</v>
      </c>
      <c r="S196" s="660">
        <v>0</v>
      </c>
      <c r="T196" s="647">
        <v>0</v>
      </c>
      <c r="U196" s="661">
        <v>826.88</v>
      </c>
      <c r="V196" s="661">
        <v>0</v>
      </c>
      <c r="W196" s="662">
        <f t="shared" si="14"/>
        <v>826.88</v>
      </c>
      <c r="X196" s="647">
        <f t="shared" ca="1" si="15"/>
        <v>78.066199999999995</v>
      </c>
      <c r="Y196" s="662">
        <f t="shared" ca="1" si="16"/>
        <v>10.59203598996749</v>
      </c>
      <c r="Z196" s="701">
        <v>255987</v>
      </c>
      <c r="AA196" s="716" t="s">
        <v>1158</v>
      </c>
    </row>
    <row r="197" spans="1:27" x14ac:dyDescent="0.45">
      <c r="A197" s="655">
        <v>44286</v>
      </c>
      <c r="B197" s="646">
        <v>2021</v>
      </c>
      <c r="C197" s="701">
        <v>3</v>
      </c>
      <c r="D197" s="656">
        <f t="shared" si="12"/>
        <v>44256</v>
      </c>
      <c r="E197" t="s">
        <v>847</v>
      </c>
      <c r="F197" s="657">
        <v>244</v>
      </c>
      <c r="G197" s="657">
        <v>4102</v>
      </c>
      <c r="H197" s="658" t="s">
        <v>688</v>
      </c>
      <c r="I197" s="659">
        <v>0</v>
      </c>
      <c r="J197" s="657">
        <v>2089</v>
      </c>
      <c r="K197" s="646" t="s">
        <v>752</v>
      </c>
      <c r="L197" s="646" t="s">
        <v>884</v>
      </c>
      <c r="M197" s="646" t="str">
        <f t="shared" si="13"/>
        <v>Posted</v>
      </c>
      <c r="N197" s="646" t="s">
        <v>885</v>
      </c>
      <c r="O197" s="646">
        <v>35278</v>
      </c>
      <c r="P197" t="s">
        <v>768</v>
      </c>
      <c r="Q197" s="701" t="str">
        <f t="shared" si="17"/>
        <v>HTG</v>
      </c>
      <c r="R197" s="660">
        <v>3445.34</v>
      </c>
      <c r="S197" s="660">
        <v>0</v>
      </c>
      <c r="T197" s="647">
        <v>0</v>
      </c>
      <c r="U197" s="661">
        <v>3445.34</v>
      </c>
      <c r="V197" s="661">
        <v>0</v>
      </c>
      <c r="W197" s="662">
        <f t="shared" si="14"/>
        <v>3445.34</v>
      </c>
      <c r="X197" s="647">
        <f t="shared" ca="1" si="15"/>
        <v>78.066199999999995</v>
      </c>
      <c r="Y197" s="662">
        <f t="shared" ca="1" si="16"/>
        <v>44.133568689138201</v>
      </c>
      <c r="Z197" s="701">
        <v>255988</v>
      </c>
      <c r="AA197" s="716" t="s">
        <v>1158</v>
      </c>
    </row>
    <row r="198" spans="1:27" x14ac:dyDescent="0.45">
      <c r="A198" s="655">
        <v>44286</v>
      </c>
      <c r="B198" s="646">
        <v>2021</v>
      </c>
      <c r="C198" s="701">
        <v>3</v>
      </c>
      <c r="D198" s="656">
        <f t="shared" si="12"/>
        <v>44256</v>
      </c>
      <c r="E198" t="s">
        <v>848</v>
      </c>
      <c r="F198" s="657">
        <v>202</v>
      </c>
      <c r="G198" s="657">
        <v>4102</v>
      </c>
      <c r="H198" s="658" t="s">
        <v>688</v>
      </c>
      <c r="I198" s="659">
        <v>0</v>
      </c>
      <c r="J198" s="657">
        <v>2090</v>
      </c>
      <c r="K198" s="646" t="s">
        <v>754</v>
      </c>
      <c r="L198" s="646" t="s">
        <v>884</v>
      </c>
      <c r="M198" s="646" t="str">
        <f t="shared" si="13"/>
        <v>Posted</v>
      </c>
      <c r="N198" s="646" t="s">
        <v>885</v>
      </c>
      <c r="O198" s="646">
        <v>35278</v>
      </c>
      <c r="P198" t="s">
        <v>768</v>
      </c>
      <c r="Q198" s="701" t="str">
        <f t="shared" si="17"/>
        <v>HTG</v>
      </c>
      <c r="R198" s="660">
        <v>16537.61</v>
      </c>
      <c r="S198" s="660">
        <v>0</v>
      </c>
      <c r="T198" s="647">
        <v>0</v>
      </c>
      <c r="U198" s="661">
        <v>16537.61</v>
      </c>
      <c r="V198" s="661">
        <v>0</v>
      </c>
      <c r="W198" s="662">
        <f t="shared" si="14"/>
        <v>16537.61</v>
      </c>
      <c r="X198" s="647">
        <f t="shared" ca="1" si="15"/>
        <v>78.066199999999995</v>
      </c>
      <c r="Y198" s="662">
        <f t="shared" ca="1" si="16"/>
        <v>211.84084789576028</v>
      </c>
      <c r="Z198" s="701">
        <v>255989</v>
      </c>
      <c r="AA198" s="716" t="s">
        <v>1159</v>
      </c>
    </row>
    <row r="199" spans="1:27" x14ac:dyDescent="0.45">
      <c r="A199" s="655">
        <v>44286</v>
      </c>
      <c r="B199" s="646">
        <v>2021</v>
      </c>
      <c r="C199" s="701">
        <v>3</v>
      </c>
      <c r="D199" s="656">
        <f t="shared" si="12"/>
        <v>44256</v>
      </c>
      <c r="E199" t="s">
        <v>849</v>
      </c>
      <c r="F199" s="657">
        <v>241</v>
      </c>
      <c r="G199" s="657">
        <v>4102</v>
      </c>
      <c r="H199" s="658" t="s">
        <v>688</v>
      </c>
      <c r="I199" s="659">
        <v>0</v>
      </c>
      <c r="J199" s="657">
        <v>2090</v>
      </c>
      <c r="K199" s="646" t="s">
        <v>754</v>
      </c>
      <c r="L199" s="646" t="s">
        <v>884</v>
      </c>
      <c r="M199" s="646" t="str">
        <f t="shared" si="13"/>
        <v>Posted</v>
      </c>
      <c r="N199" s="646" t="s">
        <v>885</v>
      </c>
      <c r="O199" s="646">
        <v>35278</v>
      </c>
      <c r="P199" t="s">
        <v>768</v>
      </c>
      <c r="Q199" s="701" t="str">
        <f t="shared" si="17"/>
        <v>HTG</v>
      </c>
      <c r="R199" s="660">
        <v>992.26</v>
      </c>
      <c r="S199" s="660">
        <v>0</v>
      </c>
      <c r="T199" s="647">
        <v>0</v>
      </c>
      <c r="U199" s="661">
        <v>992.26</v>
      </c>
      <c r="V199" s="661">
        <v>0</v>
      </c>
      <c r="W199" s="662">
        <f t="shared" si="14"/>
        <v>992.26</v>
      </c>
      <c r="X199" s="647">
        <f t="shared" ca="1" si="15"/>
        <v>78.066199999999995</v>
      </c>
      <c r="Y199" s="662">
        <f t="shared" ca="1" si="16"/>
        <v>12.71049442652518</v>
      </c>
      <c r="Z199" s="701">
        <v>255990</v>
      </c>
      <c r="AA199" s="716" t="s">
        <v>1159</v>
      </c>
    </row>
    <row r="200" spans="1:27" x14ac:dyDescent="0.45">
      <c r="A200" s="655">
        <v>44286</v>
      </c>
      <c r="B200" s="646">
        <v>2021</v>
      </c>
      <c r="C200" s="701">
        <v>3</v>
      </c>
      <c r="D200" s="656">
        <f t="shared" si="12"/>
        <v>44256</v>
      </c>
      <c r="E200" t="s">
        <v>850</v>
      </c>
      <c r="F200" s="657">
        <v>243</v>
      </c>
      <c r="G200" s="657">
        <v>4102</v>
      </c>
      <c r="H200" s="658" t="s">
        <v>688</v>
      </c>
      <c r="I200" s="659">
        <v>0</v>
      </c>
      <c r="J200" s="657">
        <v>2090</v>
      </c>
      <c r="K200" s="646" t="s">
        <v>754</v>
      </c>
      <c r="L200" s="646" t="s">
        <v>884</v>
      </c>
      <c r="M200" s="646" t="str">
        <f t="shared" si="13"/>
        <v>Posted</v>
      </c>
      <c r="N200" s="646" t="s">
        <v>885</v>
      </c>
      <c r="O200" s="646">
        <v>35278</v>
      </c>
      <c r="P200" t="s">
        <v>768</v>
      </c>
      <c r="Q200" s="701" t="str">
        <f t="shared" si="17"/>
        <v>HTG</v>
      </c>
      <c r="R200" s="660">
        <v>330.75</v>
      </c>
      <c r="S200" s="660">
        <v>0</v>
      </c>
      <c r="T200" s="647">
        <v>0</v>
      </c>
      <c r="U200" s="661">
        <v>330.75</v>
      </c>
      <c r="V200" s="661">
        <v>0</v>
      </c>
      <c r="W200" s="662">
        <f t="shared" si="14"/>
        <v>330.75</v>
      </c>
      <c r="X200" s="647">
        <f t="shared" ca="1" si="15"/>
        <v>78.066199999999995</v>
      </c>
      <c r="Y200" s="662">
        <f t="shared" ca="1" si="16"/>
        <v>4.2367887767048993</v>
      </c>
      <c r="Z200" s="701">
        <v>255991</v>
      </c>
      <c r="AA200" s="716" t="s">
        <v>1159</v>
      </c>
    </row>
    <row r="201" spans="1:27" x14ac:dyDescent="0.45">
      <c r="A201" s="655">
        <v>44286</v>
      </c>
      <c r="B201" s="646">
        <v>2021</v>
      </c>
      <c r="C201" s="701">
        <v>3</v>
      </c>
      <c r="D201" s="656">
        <f t="shared" si="12"/>
        <v>44256</v>
      </c>
      <c r="E201" t="s">
        <v>851</v>
      </c>
      <c r="F201" s="657">
        <v>244</v>
      </c>
      <c r="G201" s="657">
        <v>4102</v>
      </c>
      <c r="H201" s="658" t="s">
        <v>688</v>
      </c>
      <c r="I201" s="659">
        <v>0</v>
      </c>
      <c r="J201" s="657">
        <v>2090</v>
      </c>
      <c r="K201" s="646" t="s">
        <v>754</v>
      </c>
      <c r="L201" s="646" t="s">
        <v>884</v>
      </c>
      <c r="M201" s="646" t="str">
        <f t="shared" si="13"/>
        <v>Posted</v>
      </c>
      <c r="N201" s="646" t="s">
        <v>885</v>
      </c>
      <c r="O201" s="646">
        <v>35278</v>
      </c>
      <c r="P201" t="s">
        <v>768</v>
      </c>
      <c r="Q201" s="701" t="str">
        <f t="shared" si="17"/>
        <v>HTG</v>
      </c>
      <c r="R201" s="660">
        <v>1378.13</v>
      </c>
      <c r="S201" s="660">
        <v>0</v>
      </c>
      <c r="T201" s="647">
        <v>0</v>
      </c>
      <c r="U201" s="661">
        <v>1378.13</v>
      </c>
      <c r="V201" s="661">
        <v>0</v>
      </c>
      <c r="W201" s="662">
        <f t="shared" si="14"/>
        <v>1378.13</v>
      </c>
      <c r="X201" s="647">
        <f t="shared" ca="1" si="15"/>
        <v>78.066199999999995</v>
      </c>
      <c r="Y201" s="662">
        <f t="shared" ca="1" si="16"/>
        <v>17.653350617808989</v>
      </c>
      <c r="Z201" s="701">
        <v>255992</v>
      </c>
      <c r="AA201" s="716" t="s">
        <v>1159</v>
      </c>
    </row>
    <row r="202" spans="1:27" x14ac:dyDescent="0.45">
      <c r="A202" s="655">
        <v>44286</v>
      </c>
      <c r="B202" s="646">
        <v>2021</v>
      </c>
      <c r="C202" s="701">
        <v>3</v>
      </c>
      <c r="D202" s="656">
        <f t="shared" si="12"/>
        <v>44256</v>
      </c>
      <c r="E202" t="s">
        <v>852</v>
      </c>
      <c r="F202" s="657">
        <v>200</v>
      </c>
      <c r="G202" s="657">
        <v>4102</v>
      </c>
      <c r="H202" s="658" t="s">
        <v>688</v>
      </c>
      <c r="I202" s="659">
        <v>0</v>
      </c>
      <c r="J202" s="657">
        <v>2155</v>
      </c>
      <c r="K202" s="646" t="s">
        <v>853</v>
      </c>
      <c r="L202" s="646" t="s">
        <v>884</v>
      </c>
      <c r="M202" s="646" t="str">
        <f t="shared" si="13"/>
        <v>Posted</v>
      </c>
      <c r="N202" s="646" t="s">
        <v>885</v>
      </c>
      <c r="O202" s="646">
        <v>35278</v>
      </c>
      <c r="P202" t="s">
        <v>768</v>
      </c>
      <c r="Q202" s="701" t="str">
        <f t="shared" si="17"/>
        <v>HTG</v>
      </c>
      <c r="R202" s="660">
        <v>33075.230000000003</v>
      </c>
      <c r="S202" s="660">
        <v>0</v>
      </c>
      <c r="T202" s="647">
        <v>0</v>
      </c>
      <c r="U202" s="661">
        <v>33075.230000000003</v>
      </c>
      <c r="V202" s="661">
        <v>0</v>
      </c>
      <c r="W202" s="662">
        <f t="shared" si="14"/>
        <v>33075.230000000003</v>
      </c>
      <c r="X202" s="647">
        <f t="shared" ca="1" si="15"/>
        <v>78.066199999999995</v>
      </c>
      <c r="Y202" s="662">
        <f t="shared" ca="1" si="16"/>
        <v>423.6818238879311</v>
      </c>
      <c r="Z202" s="701">
        <v>255993</v>
      </c>
      <c r="AA202" s="716" t="s">
        <v>1172</v>
      </c>
    </row>
    <row r="203" spans="1:27" x14ac:dyDescent="0.45">
      <c r="A203" s="655">
        <v>44286</v>
      </c>
      <c r="B203" s="646">
        <v>2021</v>
      </c>
      <c r="C203" s="701">
        <v>3</v>
      </c>
      <c r="D203" s="656">
        <f t="shared" si="12"/>
        <v>44256</v>
      </c>
      <c r="E203" t="s">
        <v>854</v>
      </c>
      <c r="F203" s="657">
        <v>241</v>
      </c>
      <c r="G203" s="657">
        <v>4102</v>
      </c>
      <c r="H203" s="658" t="s">
        <v>688</v>
      </c>
      <c r="I203" s="659">
        <v>0</v>
      </c>
      <c r="J203" s="657">
        <v>2155</v>
      </c>
      <c r="K203" s="646" t="s">
        <v>855</v>
      </c>
      <c r="L203" s="646" t="s">
        <v>884</v>
      </c>
      <c r="M203" s="646" t="str">
        <f t="shared" si="13"/>
        <v>Posted</v>
      </c>
      <c r="N203" s="646" t="s">
        <v>885</v>
      </c>
      <c r="O203" s="646">
        <v>35278</v>
      </c>
      <c r="P203" t="s">
        <v>768</v>
      </c>
      <c r="Q203" s="701" t="str">
        <f t="shared" si="17"/>
        <v>HTG</v>
      </c>
      <c r="R203" s="660">
        <v>1984.51</v>
      </c>
      <c r="S203" s="660">
        <v>0</v>
      </c>
      <c r="T203" s="647">
        <v>0</v>
      </c>
      <c r="U203" s="661">
        <v>1984.51</v>
      </c>
      <c r="V203" s="661">
        <v>0</v>
      </c>
      <c r="W203" s="662">
        <f t="shared" si="14"/>
        <v>1984.51</v>
      </c>
      <c r="X203" s="647">
        <f t="shared" ca="1" si="15"/>
        <v>78.066199999999995</v>
      </c>
      <c r="Y203" s="662">
        <f t="shared" ca="1" si="16"/>
        <v>25.420860756639879</v>
      </c>
      <c r="Z203" s="701">
        <v>255994</v>
      </c>
      <c r="AA203" s="716" t="s">
        <v>1172</v>
      </c>
    </row>
    <row r="204" spans="1:27" x14ac:dyDescent="0.45">
      <c r="A204" s="655">
        <v>44286</v>
      </c>
      <c r="B204" s="646">
        <v>2021</v>
      </c>
      <c r="C204" s="701">
        <v>3</v>
      </c>
      <c r="D204" s="656">
        <f t="shared" si="12"/>
        <v>44256</v>
      </c>
      <c r="E204" t="s">
        <v>856</v>
      </c>
      <c r="F204" s="657">
        <v>242</v>
      </c>
      <c r="G204" s="657">
        <v>4102</v>
      </c>
      <c r="H204" s="658" t="s">
        <v>688</v>
      </c>
      <c r="I204" s="659">
        <v>0</v>
      </c>
      <c r="J204" s="657">
        <v>2155</v>
      </c>
      <c r="K204" s="646" t="s">
        <v>857</v>
      </c>
      <c r="L204" s="646" t="s">
        <v>884</v>
      </c>
      <c r="M204" s="646" t="str">
        <f t="shared" si="13"/>
        <v>Posted</v>
      </c>
      <c r="N204" s="646" t="s">
        <v>885</v>
      </c>
      <c r="O204" s="646">
        <v>35278</v>
      </c>
      <c r="P204" t="s">
        <v>768</v>
      </c>
      <c r="Q204" s="701" t="str">
        <f t="shared" si="17"/>
        <v>HTG</v>
      </c>
      <c r="R204" s="660">
        <v>1450.79</v>
      </c>
      <c r="S204" s="660">
        <v>0</v>
      </c>
      <c r="T204" s="647">
        <v>0</v>
      </c>
      <c r="U204" s="661">
        <v>1450.79</v>
      </c>
      <c r="V204" s="661">
        <v>0</v>
      </c>
      <c r="W204" s="662">
        <f t="shared" si="14"/>
        <v>1450.79</v>
      </c>
      <c r="X204" s="647">
        <f t="shared" ca="1" si="15"/>
        <v>78.066199999999995</v>
      </c>
      <c r="Y204" s="662">
        <f t="shared" ca="1" si="16"/>
        <v>18.584099136374</v>
      </c>
      <c r="Z204" s="701">
        <v>255995</v>
      </c>
      <c r="AA204" s="716" t="s">
        <v>1172</v>
      </c>
    </row>
    <row r="205" spans="1:27" x14ac:dyDescent="0.45">
      <c r="A205" s="655">
        <v>44286</v>
      </c>
      <c r="B205" s="646">
        <v>2021</v>
      </c>
      <c r="C205" s="701">
        <v>3</v>
      </c>
      <c r="D205" s="656">
        <f t="shared" si="12"/>
        <v>44256</v>
      </c>
      <c r="E205" t="s">
        <v>858</v>
      </c>
      <c r="F205" s="657">
        <v>243</v>
      </c>
      <c r="G205" s="657">
        <v>4102</v>
      </c>
      <c r="H205" s="658" t="s">
        <v>688</v>
      </c>
      <c r="I205" s="659">
        <v>0</v>
      </c>
      <c r="J205" s="657">
        <v>2155</v>
      </c>
      <c r="K205" s="646" t="s">
        <v>859</v>
      </c>
      <c r="L205" s="646" t="s">
        <v>884</v>
      </c>
      <c r="M205" s="646" t="str">
        <f t="shared" si="13"/>
        <v>Posted</v>
      </c>
      <c r="N205" s="646" t="s">
        <v>885</v>
      </c>
      <c r="O205" s="646">
        <v>35278</v>
      </c>
      <c r="P205" t="s">
        <v>768</v>
      </c>
      <c r="Q205" s="701" t="str">
        <f t="shared" si="17"/>
        <v>HTG</v>
      </c>
      <c r="R205" s="660">
        <v>661.5</v>
      </c>
      <c r="S205" s="660">
        <v>0</v>
      </c>
      <c r="T205" s="647">
        <v>0</v>
      </c>
      <c r="U205" s="661">
        <v>661.5</v>
      </c>
      <c r="V205" s="661">
        <v>0</v>
      </c>
      <c r="W205" s="662">
        <f t="shared" si="14"/>
        <v>661.5</v>
      </c>
      <c r="X205" s="647">
        <f t="shared" ca="1" si="15"/>
        <v>78.066199999999995</v>
      </c>
      <c r="Y205" s="662">
        <f t="shared" ca="1" si="16"/>
        <v>8.4735775534097986</v>
      </c>
      <c r="Z205" s="701">
        <v>255996</v>
      </c>
      <c r="AA205" s="716" t="s">
        <v>1172</v>
      </c>
    </row>
    <row r="206" spans="1:27" x14ac:dyDescent="0.45">
      <c r="A206" s="655">
        <v>44286</v>
      </c>
      <c r="B206" s="646">
        <v>2021</v>
      </c>
      <c r="C206" s="701">
        <v>3</v>
      </c>
      <c r="D206" s="656">
        <f t="shared" si="12"/>
        <v>44256</v>
      </c>
      <c r="E206" t="s">
        <v>860</v>
      </c>
      <c r="F206" s="657">
        <v>244</v>
      </c>
      <c r="G206" s="657">
        <v>4102</v>
      </c>
      <c r="H206" s="658" t="s">
        <v>688</v>
      </c>
      <c r="I206" s="659">
        <v>0</v>
      </c>
      <c r="J206" s="657">
        <v>2155</v>
      </c>
      <c r="K206" s="646" t="s">
        <v>861</v>
      </c>
      <c r="L206" s="646" t="s">
        <v>884</v>
      </c>
      <c r="M206" s="646" t="str">
        <f t="shared" si="13"/>
        <v>Posted</v>
      </c>
      <c r="N206" s="646" t="s">
        <v>885</v>
      </c>
      <c r="O206" s="646">
        <v>35278</v>
      </c>
      <c r="P206" t="s">
        <v>768</v>
      </c>
      <c r="Q206" s="701" t="str">
        <f t="shared" si="17"/>
        <v>HTG</v>
      </c>
      <c r="R206" s="660">
        <v>2756.27</v>
      </c>
      <c r="S206" s="660">
        <v>0</v>
      </c>
      <c r="T206" s="647">
        <v>0</v>
      </c>
      <c r="U206" s="661">
        <v>2756.27</v>
      </c>
      <c r="V206" s="661">
        <v>0</v>
      </c>
      <c r="W206" s="662">
        <f t="shared" si="14"/>
        <v>2756.27</v>
      </c>
      <c r="X206" s="647">
        <f t="shared" ca="1" si="15"/>
        <v>78.066199999999995</v>
      </c>
      <c r="Y206" s="662">
        <f t="shared" ca="1" si="16"/>
        <v>35.306829332028457</v>
      </c>
      <c r="Z206" s="701">
        <v>255997</v>
      </c>
      <c r="AA206" s="716" t="s">
        <v>1172</v>
      </c>
    </row>
    <row r="207" spans="1:27" x14ac:dyDescent="0.45">
      <c r="A207" s="655">
        <v>44286</v>
      </c>
      <c r="B207" s="646">
        <v>2021</v>
      </c>
      <c r="C207" s="701">
        <v>3</v>
      </c>
      <c r="D207" s="656">
        <f t="shared" si="12"/>
        <v>44256</v>
      </c>
      <c r="E207" t="s">
        <v>862</v>
      </c>
      <c r="F207" s="657">
        <v>200</v>
      </c>
      <c r="G207" s="657">
        <v>4102</v>
      </c>
      <c r="H207" s="658" t="s">
        <v>688</v>
      </c>
      <c r="I207" s="659">
        <v>0</v>
      </c>
      <c r="J207" s="657">
        <v>2214</v>
      </c>
      <c r="K207" s="646" t="s">
        <v>758</v>
      </c>
      <c r="L207" s="646" t="s">
        <v>884</v>
      </c>
      <c r="M207" s="646" t="str">
        <f t="shared" si="13"/>
        <v>Posted</v>
      </c>
      <c r="N207" s="646" t="s">
        <v>885</v>
      </c>
      <c r="O207" s="646">
        <v>35278</v>
      </c>
      <c r="P207" t="s">
        <v>768</v>
      </c>
      <c r="Q207" s="701" t="str">
        <f t="shared" si="17"/>
        <v>HTG</v>
      </c>
      <c r="R207" s="660">
        <v>33306.43</v>
      </c>
      <c r="S207" s="660">
        <v>0</v>
      </c>
      <c r="T207" s="647">
        <v>0</v>
      </c>
      <c r="U207" s="661">
        <v>33306.43</v>
      </c>
      <c r="V207" s="661">
        <v>0</v>
      </c>
      <c r="W207" s="662">
        <f t="shared" si="14"/>
        <v>33306.43</v>
      </c>
      <c r="X207" s="647">
        <f t="shared" ca="1" si="15"/>
        <v>78.066199999999995</v>
      </c>
      <c r="Y207" s="662">
        <f t="shared" ca="1" si="16"/>
        <v>426.64341289828377</v>
      </c>
      <c r="Z207" s="701">
        <v>255998</v>
      </c>
      <c r="AA207" s="716" t="s">
        <v>1160</v>
      </c>
    </row>
    <row r="208" spans="1:27" x14ac:dyDescent="0.45">
      <c r="A208" s="655">
        <v>44286</v>
      </c>
      <c r="B208" s="646">
        <v>2021</v>
      </c>
      <c r="C208" s="701">
        <v>3</v>
      </c>
      <c r="D208" s="656">
        <f t="shared" si="12"/>
        <v>44256</v>
      </c>
      <c r="E208" t="s">
        <v>863</v>
      </c>
      <c r="F208" s="657">
        <v>241</v>
      </c>
      <c r="G208" s="657">
        <v>4102</v>
      </c>
      <c r="H208" s="658" t="s">
        <v>688</v>
      </c>
      <c r="I208" s="659">
        <v>0</v>
      </c>
      <c r="J208" s="657">
        <v>2214</v>
      </c>
      <c r="K208" s="646" t="s">
        <v>758</v>
      </c>
      <c r="L208" s="646" t="s">
        <v>884</v>
      </c>
      <c r="M208" s="646" t="str">
        <f t="shared" si="13"/>
        <v>Posted</v>
      </c>
      <c r="N208" s="646" t="s">
        <v>885</v>
      </c>
      <c r="O208" s="646">
        <v>35278</v>
      </c>
      <c r="P208" t="s">
        <v>768</v>
      </c>
      <c r="Q208" s="701" t="str">
        <f t="shared" si="17"/>
        <v>HTG</v>
      </c>
      <c r="R208" s="660">
        <v>1998.39</v>
      </c>
      <c r="S208" s="660">
        <v>0</v>
      </c>
      <c r="T208" s="647">
        <v>0</v>
      </c>
      <c r="U208" s="661">
        <v>1998.39</v>
      </c>
      <c r="V208" s="661">
        <v>0</v>
      </c>
      <c r="W208" s="662">
        <f t="shared" si="14"/>
        <v>1998.39</v>
      </c>
      <c r="X208" s="647">
        <f t="shared" ca="1" si="15"/>
        <v>78.066199999999995</v>
      </c>
      <c r="Y208" s="662">
        <f t="shared" ca="1" si="16"/>
        <v>25.598658574389432</v>
      </c>
      <c r="Z208" s="701">
        <v>255999</v>
      </c>
      <c r="AA208" s="716" t="s">
        <v>1160</v>
      </c>
    </row>
    <row r="209" spans="1:27" x14ac:dyDescent="0.45">
      <c r="A209" s="655">
        <v>44286</v>
      </c>
      <c r="B209" s="646">
        <v>2021</v>
      </c>
      <c r="C209" s="701">
        <v>3</v>
      </c>
      <c r="D209" s="656">
        <f t="shared" si="12"/>
        <v>44256</v>
      </c>
      <c r="E209" t="s">
        <v>864</v>
      </c>
      <c r="F209" s="657">
        <v>242</v>
      </c>
      <c r="G209" s="657">
        <v>4102</v>
      </c>
      <c r="H209" s="658" t="s">
        <v>688</v>
      </c>
      <c r="I209" s="659">
        <v>0</v>
      </c>
      <c r="J209" s="657">
        <v>2214</v>
      </c>
      <c r="K209" s="646" t="s">
        <v>758</v>
      </c>
      <c r="L209" s="646" t="s">
        <v>884</v>
      </c>
      <c r="M209" s="646" t="str">
        <f t="shared" si="13"/>
        <v>Posted</v>
      </c>
      <c r="N209" s="646" t="s">
        <v>885</v>
      </c>
      <c r="O209" s="646">
        <v>35278</v>
      </c>
      <c r="P209" t="s">
        <v>768</v>
      </c>
      <c r="Q209" s="701" t="str">
        <f t="shared" si="17"/>
        <v>HTG</v>
      </c>
      <c r="R209" s="660">
        <v>870.47</v>
      </c>
      <c r="S209" s="660">
        <v>0</v>
      </c>
      <c r="T209" s="647">
        <v>0</v>
      </c>
      <c r="U209" s="661">
        <v>870.47</v>
      </c>
      <c r="V209" s="661">
        <v>0</v>
      </c>
      <c r="W209" s="662">
        <f t="shared" si="14"/>
        <v>870.47</v>
      </c>
      <c r="X209" s="647">
        <f t="shared" ca="1" si="15"/>
        <v>78.066199999999995</v>
      </c>
      <c r="Y209" s="662">
        <f t="shared" ca="1" si="16"/>
        <v>11.150408243260209</v>
      </c>
      <c r="Z209" s="701">
        <v>256000</v>
      </c>
      <c r="AA209" s="716" t="s">
        <v>1160</v>
      </c>
    </row>
    <row r="210" spans="1:27" x14ac:dyDescent="0.45">
      <c r="A210" s="655">
        <v>44286</v>
      </c>
      <c r="B210" s="646">
        <v>2021</v>
      </c>
      <c r="C210" s="701">
        <v>3</v>
      </c>
      <c r="D210" s="656">
        <f t="shared" ref="D210:D273" si="18">DATE(YEAR(A210),MONTH(A210),1)</f>
        <v>44256</v>
      </c>
      <c r="E210" t="s">
        <v>865</v>
      </c>
      <c r="F210" s="657">
        <v>243</v>
      </c>
      <c r="G210" s="657">
        <v>4102</v>
      </c>
      <c r="H210" s="658" t="s">
        <v>688</v>
      </c>
      <c r="I210" s="659">
        <v>0</v>
      </c>
      <c r="J210" s="657">
        <v>2214</v>
      </c>
      <c r="K210" s="646" t="s">
        <v>758</v>
      </c>
      <c r="L210" s="646" t="s">
        <v>884</v>
      </c>
      <c r="M210" s="646" t="str">
        <f t="shared" ref="M210:M273" si="19">IF("Open"="Work","Unposted","Posted")</f>
        <v>Posted</v>
      </c>
      <c r="N210" s="646" t="s">
        <v>885</v>
      </c>
      <c r="O210" s="646">
        <v>35278</v>
      </c>
      <c r="P210" t="s">
        <v>768</v>
      </c>
      <c r="Q210" s="701" t="str">
        <f t="shared" si="17"/>
        <v>HTG</v>
      </c>
      <c r="R210" s="660">
        <v>666.13</v>
      </c>
      <c r="S210" s="660">
        <v>0</v>
      </c>
      <c r="T210" s="647">
        <v>0</v>
      </c>
      <c r="U210" s="661">
        <v>666.13</v>
      </c>
      <c r="V210" s="661">
        <v>0</v>
      </c>
      <c r="W210" s="662">
        <f t="shared" ref="W210:W273" si="20">U210-V210</f>
        <v>666.13</v>
      </c>
      <c r="X210" s="647">
        <f t="shared" ref="X210:X273" ca="1" si="21">IFERROR(IF($B$14="",1,IF($C$14="Y",$B$14,HLOOKUP($D210,INDIRECT("'ExchangeInfo'!A1:XFD2"),2))),"")</f>
        <v>78.066199999999995</v>
      </c>
      <c r="Y210" s="662">
        <f t="shared" ref="Y210:Y273" ca="1" si="22">IFERROR(IF(OR(X210=0,X210=""),"NO EXCHANGE RATE FOUND",IF(AND($C$14="Y",$E$14="Divide")=TRUE,W210/X210,IF(AND($C$14="Y",$E$14="Multiply")=TRUE,W210*X210,IF(INDIRECT("'ExchangeInfo'!C2")="Multiply",W210/X210,W210*X210)))),"")</f>
        <v>8.5328861914631435</v>
      </c>
      <c r="Z210" s="701">
        <v>256001</v>
      </c>
      <c r="AA210" s="716" t="s">
        <v>1160</v>
      </c>
    </row>
    <row r="211" spans="1:27" x14ac:dyDescent="0.45">
      <c r="A211" s="655">
        <v>44286</v>
      </c>
      <c r="B211" s="646">
        <v>2021</v>
      </c>
      <c r="C211" s="701">
        <v>3</v>
      </c>
      <c r="D211" s="656">
        <f t="shared" si="18"/>
        <v>44256</v>
      </c>
      <c r="E211" t="s">
        <v>866</v>
      </c>
      <c r="F211" s="657">
        <v>244</v>
      </c>
      <c r="G211" s="657">
        <v>4102</v>
      </c>
      <c r="H211" s="658" t="s">
        <v>688</v>
      </c>
      <c r="I211" s="659">
        <v>0</v>
      </c>
      <c r="J211" s="657">
        <v>2214</v>
      </c>
      <c r="K211" s="646" t="s">
        <v>758</v>
      </c>
      <c r="L211" s="646" t="s">
        <v>884</v>
      </c>
      <c r="M211" s="646" t="str">
        <f t="shared" si="19"/>
        <v>Posted</v>
      </c>
      <c r="N211" s="646" t="s">
        <v>885</v>
      </c>
      <c r="O211" s="646">
        <v>35278</v>
      </c>
      <c r="P211" t="s">
        <v>768</v>
      </c>
      <c r="Q211" s="701" t="str">
        <f t="shared" si="17"/>
        <v>HTG</v>
      </c>
      <c r="R211" s="660">
        <v>2775.54</v>
      </c>
      <c r="S211" s="660">
        <v>0</v>
      </c>
      <c r="T211" s="647">
        <v>0</v>
      </c>
      <c r="U211" s="661">
        <v>2775.54</v>
      </c>
      <c r="V211" s="661">
        <v>0</v>
      </c>
      <c r="W211" s="662">
        <f t="shared" si="20"/>
        <v>2775.54</v>
      </c>
      <c r="X211" s="647">
        <f t="shared" ca="1" si="21"/>
        <v>78.066199999999995</v>
      </c>
      <c r="Y211" s="662">
        <f t="shared" ca="1" si="22"/>
        <v>35.553671115028017</v>
      </c>
      <c r="Z211" s="701">
        <v>256002</v>
      </c>
      <c r="AA211" s="716" t="s">
        <v>1160</v>
      </c>
    </row>
    <row r="212" spans="1:27" x14ac:dyDescent="0.45">
      <c r="A212" s="655">
        <v>44286</v>
      </c>
      <c r="B212" s="646">
        <v>2021</v>
      </c>
      <c r="C212" s="701">
        <v>3</v>
      </c>
      <c r="D212" s="656">
        <f t="shared" si="18"/>
        <v>44256</v>
      </c>
      <c r="E212" t="s">
        <v>867</v>
      </c>
      <c r="F212" s="657">
        <v>200</v>
      </c>
      <c r="G212" s="657">
        <v>4102</v>
      </c>
      <c r="H212" s="658" t="s">
        <v>688</v>
      </c>
      <c r="I212" s="659">
        <v>0</v>
      </c>
      <c r="J212" s="657">
        <v>2238</v>
      </c>
      <c r="K212" s="646" t="s">
        <v>760</v>
      </c>
      <c r="L212" s="646" t="s">
        <v>884</v>
      </c>
      <c r="M212" s="646" t="str">
        <f t="shared" si="19"/>
        <v>Posted</v>
      </c>
      <c r="N212" s="646" t="s">
        <v>885</v>
      </c>
      <c r="O212" s="646">
        <v>35278</v>
      </c>
      <c r="P212" t="s">
        <v>768</v>
      </c>
      <c r="Q212" s="701" t="str">
        <f t="shared" ref="Q212:Q242" si="23">LEFT("HTG            ",3)</f>
        <v>HTG</v>
      </c>
      <c r="R212" s="660">
        <v>26516.42</v>
      </c>
      <c r="S212" s="660">
        <v>0</v>
      </c>
      <c r="T212" s="647">
        <v>0</v>
      </c>
      <c r="U212" s="661">
        <v>26516.42</v>
      </c>
      <c r="V212" s="661">
        <v>0</v>
      </c>
      <c r="W212" s="662">
        <f t="shared" si="20"/>
        <v>26516.42</v>
      </c>
      <c r="X212" s="647">
        <f t="shared" ca="1" si="21"/>
        <v>78.066199999999995</v>
      </c>
      <c r="Y212" s="662">
        <f t="shared" ca="1" si="22"/>
        <v>339.66582208433357</v>
      </c>
      <c r="Z212" s="701">
        <v>256003</v>
      </c>
      <c r="AA212" s="716" t="s">
        <v>1161</v>
      </c>
    </row>
    <row r="213" spans="1:27" x14ac:dyDescent="0.45">
      <c r="A213" s="655">
        <v>44286</v>
      </c>
      <c r="B213" s="646">
        <v>2021</v>
      </c>
      <c r="C213" s="701">
        <v>3</v>
      </c>
      <c r="D213" s="656">
        <f t="shared" si="18"/>
        <v>44256</v>
      </c>
      <c r="E213" t="s">
        <v>868</v>
      </c>
      <c r="F213" s="657">
        <v>241</v>
      </c>
      <c r="G213" s="657">
        <v>4102</v>
      </c>
      <c r="H213" s="658" t="s">
        <v>688</v>
      </c>
      <c r="I213" s="659">
        <v>0</v>
      </c>
      <c r="J213" s="657">
        <v>2238</v>
      </c>
      <c r="K213" s="646" t="s">
        <v>760</v>
      </c>
      <c r="L213" s="646" t="s">
        <v>884</v>
      </c>
      <c r="M213" s="646" t="str">
        <f t="shared" si="19"/>
        <v>Posted</v>
      </c>
      <c r="N213" s="646" t="s">
        <v>885</v>
      </c>
      <c r="O213" s="646">
        <v>35278</v>
      </c>
      <c r="P213" t="s">
        <v>768</v>
      </c>
      <c r="Q213" s="701" t="str">
        <f t="shared" si="23"/>
        <v>HTG</v>
      </c>
      <c r="R213" s="660">
        <v>1488.39</v>
      </c>
      <c r="S213" s="660">
        <v>0</v>
      </c>
      <c r="T213" s="647">
        <v>0</v>
      </c>
      <c r="U213" s="661">
        <v>1488.39</v>
      </c>
      <c r="V213" s="661">
        <v>0</v>
      </c>
      <c r="W213" s="662">
        <f t="shared" si="20"/>
        <v>1488.39</v>
      </c>
      <c r="X213" s="647">
        <f t="shared" ca="1" si="21"/>
        <v>78.066199999999995</v>
      </c>
      <c r="Y213" s="662">
        <f t="shared" ca="1" si="22"/>
        <v>19.065741639787774</v>
      </c>
      <c r="Z213" s="701">
        <v>256004</v>
      </c>
      <c r="AA213" s="716" t="s">
        <v>1161</v>
      </c>
    </row>
    <row r="214" spans="1:27" x14ac:dyDescent="0.45">
      <c r="A214" s="655">
        <v>44286</v>
      </c>
      <c r="B214" s="646">
        <v>2021</v>
      </c>
      <c r="C214" s="701">
        <v>3</v>
      </c>
      <c r="D214" s="656">
        <f t="shared" si="18"/>
        <v>44256</v>
      </c>
      <c r="E214" t="s">
        <v>869</v>
      </c>
      <c r="F214" s="657">
        <v>243</v>
      </c>
      <c r="G214" s="657">
        <v>4102</v>
      </c>
      <c r="H214" s="658" t="s">
        <v>688</v>
      </c>
      <c r="I214" s="659">
        <v>0</v>
      </c>
      <c r="J214" s="657">
        <v>2238</v>
      </c>
      <c r="K214" s="646" t="s">
        <v>760</v>
      </c>
      <c r="L214" s="646" t="s">
        <v>884</v>
      </c>
      <c r="M214" s="646" t="str">
        <f t="shared" si="19"/>
        <v>Posted</v>
      </c>
      <c r="N214" s="646" t="s">
        <v>885</v>
      </c>
      <c r="O214" s="646">
        <v>35278</v>
      </c>
      <c r="P214" t="s">
        <v>768</v>
      </c>
      <c r="Q214" s="701" t="str">
        <f t="shared" si="23"/>
        <v>HTG</v>
      </c>
      <c r="R214" s="660">
        <v>496.13</v>
      </c>
      <c r="S214" s="660">
        <v>0</v>
      </c>
      <c r="T214" s="647">
        <v>0</v>
      </c>
      <c r="U214" s="661">
        <v>496.13</v>
      </c>
      <c r="V214" s="661">
        <v>0</v>
      </c>
      <c r="W214" s="662">
        <f t="shared" si="20"/>
        <v>496.13</v>
      </c>
      <c r="X214" s="647">
        <f t="shared" ca="1" si="21"/>
        <v>78.066199999999995</v>
      </c>
      <c r="Y214" s="662">
        <f t="shared" ca="1" si="22"/>
        <v>6.3552472132625901</v>
      </c>
      <c r="Z214" s="701">
        <v>256005</v>
      </c>
      <c r="AA214" s="716" t="s">
        <v>1161</v>
      </c>
    </row>
    <row r="215" spans="1:27" x14ac:dyDescent="0.45">
      <c r="A215" s="655">
        <v>44286</v>
      </c>
      <c r="B215" s="646">
        <v>2021</v>
      </c>
      <c r="C215" s="701">
        <v>3</v>
      </c>
      <c r="D215" s="656">
        <f t="shared" si="18"/>
        <v>44256</v>
      </c>
      <c r="E215" t="s">
        <v>870</v>
      </c>
      <c r="F215" s="657">
        <v>244</v>
      </c>
      <c r="G215" s="657">
        <v>4102</v>
      </c>
      <c r="H215" s="658" t="s">
        <v>688</v>
      </c>
      <c r="I215" s="659">
        <v>0</v>
      </c>
      <c r="J215" s="657">
        <v>2238</v>
      </c>
      <c r="K215" s="646" t="s">
        <v>760</v>
      </c>
      <c r="L215" s="646" t="s">
        <v>884</v>
      </c>
      <c r="M215" s="646" t="str">
        <f t="shared" si="19"/>
        <v>Posted</v>
      </c>
      <c r="N215" s="646" t="s">
        <v>885</v>
      </c>
      <c r="O215" s="646">
        <v>35278</v>
      </c>
      <c r="P215" t="s">
        <v>768</v>
      </c>
      <c r="Q215" s="701" t="str">
        <f t="shared" si="23"/>
        <v>HTG</v>
      </c>
      <c r="R215" s="660">
        <v>2067.1999999999998</v>
      </c>
      <c r="S215" s="660">
        <v>0</v>
      </c>
      <c r="T215" s="647">
        <v>0</v>
      </c>
      <c r="U215" s="661">
        <v>2067.1999999999998</v>
      </c>
      <c r="V215" s="661">
        <v>0</v>
      </c>
      <c r="W215" s="662">
        <f t="shared" si="20"/>
        <v>2067.1999999999998</v>
      </c>
      <c r="X215" s="647">
        <f t="shared" ca="1" si="21"/>
        <v>78.066199999999995</v>
      </c>
      <c r="Y215" s="662">
        <f t="shared" ca="1" si="22"/>
        <v>26.480089974918723</v>
      </c>
      <c r="Z215" s="701">
        <v>256006</v>
      </c>
      <c r="AA215" s="716" t="s">
        <v>1161</v>
      </c>
    </row>
    <row r="216" spans="1:27" x14ac:dyDescent="0.45">
      <c r="A216" s="655">
        <v>44286</v>
      </c>
      <c r="B216" s="646">
        <v>2021</v>
      </c>
      <c r="C216" s="701">
        <v>3</v>
      </c>
      <c r="D216" s="656">
        <f t="shared" si="18"/>
        <v>44256</v>
      </c>
      <c r="E216" t="s">
        <v>871</v>
      </c>
      <c r="F216" s="657">
        <v>200</v>
      </c>
      <c r="G216" s="657">
        <v>4102</v>
      </c>
      <c r="H216" s="658" t="s">
        <v>688</v>
      </c>
      <c r="I216" s="659">
        <v>0</v>
      </c>
      <c r="J216" s="657">
        <v>2241</v>
      </c>
      <c r="K216" s="646" t="s">
        <v>762</v>
      </c>
      <c r="L216" s="646" t="s">
        <v>884</v>
      </c>
      <c r="M216" s="646" t="str">
        <f t="shared" si="19"/>
        <v>Posted</v>
      </c>
      <c r="N216" s="646" t="s">
        <v>885</v>
      </c>
      <c r="O216" s="646">
        <v>35278</v>
      </c>
      <c r="P216" t="s">
        <v>768</v>
      </c>
      <c r="Q216" s="701" t="str">
        <f t="shared" si="23"/>
        <v>HTG</v>
      </c>
      <c r="R216" s="660">
        <v>22097.02</v>
      </c>
      <c r="S216" s="660">
        <v>0</v>
      </c>
      <c r="T216" s="647">
        <v>0</v>
      </c>
      <c r="U216" s="661">
        <v>22097.02</v>
      </c>
      <c r="V216" s="661">
        <v>0</v>
      </c>
      <c r="W216" s="662">
        <f t="shared" si="20"/>
        <v>22097.02</v>
      </c>
      <c r="X216" s="647">
        <f t="shared" ca="1" si="21"/>
        <v>78.066199999999995</v>
      </c>
      <c r="Y216" s="662">
        <f t="shared" ca="1" si="22"/>
        <v>283.05489443574817</v>
      </c>
      <c r="Z216" s="701">
        <v>256007</v>
      </c>
      <c r="AA216" s="716" t="s">
        <v>1162</v>
      </c>
    </row>
    <row r="217" spans="1:27" x14ac:dyDescent="0.45">
      <c r="A217" s="655">
        <v>44286</v>
      </c>
      <c r="B217" s="646">
        <v>2021</v>
      </c>
      <c r="C217" s="701">
        <v>3</v>
      </c>
      <c r="D217" s="656">
        <f t="shared" si="18"/>
        <v>44256</v>
      </c>
      <c r="E217" t="s">
        <v>872</v>
      </c>
      <c r="F217" s="657">
        <v>243</v>
      </c>
      <c r="G217" s="657">
        <v>4102</v>
      </c>
      <c r="H217" s="658" t="s">
        <v>688</v>
      </c>
      <c r="I217" s="659">
        <v>0</v>
      </c>
      <c r="J217" s="657">
        <v>2241</v>
      </c>
      <c r="K217" s="646" t="s">
        <v>762</v>
      </c>
      <c r="L217" s="646" t="s">
        <v>884</v>
      </c>
      <c r="M217" s="646" t="str">
        <f t="shared" si="19"/>
        <v>Posted</v>
      </c>
      <c r="N217" s="646" t="s">
        <v>885</v>
      </c>
      <c r="O217" s="646">
        <v>35278</v>
      </c>
      <c r="P217" t="s">
        <v>768</v>
      </c>
      <c r="Q217" s="701" t="str">
        <f t="shared" si="23"/>
        <v>HTG</v>
      </c>
      <c r="R217" s="660">
        <v>413.44</v>
      </c>
      <c r="S217" s="660">
        <v>0</v>
      </c>
      <c r="T217" s="647">
        <v>0</v>
      </c>
      <c r="U217" s="661">
        <v>413.44</v>
      </c>
      <c r="V217" s="661">
        <v>0</v>
      </c>
      <c r="W217" s="662">
        <f t="shared" si="20"/>
        <v>413.44</v>
      </c>
      <c r="X217" s="647">
        <f t="shared" ca="1" si="21"/>
        <v>78.066199999999995</v>
      </c>
      <c r="Y217" s="662">
        <f t="shared" ca="1" si="22"/>
        <v>5.2960179949837451</v>
      </c>
      <c r="Z217" s="701">
        <v>256008</v>
      </c>
      <c r="AA217" s="716" t="s">
        <v>1162</v>
      </c>
    </row>
    <row r="218" spans="1:27" x14ac:dyDescent="0.45">
      <c r="A218" s="655">
        <v>44286</v>
      </c>
      <c r="B218" s="646">
        <v>2021</v>
      </c>
      <c r="C218" s="701">
        <v>3</v>
      </c>
      <c r="D218" s="656">
        <f t="shared" si="18"/>
        <v>44256</v>
      </c>
      <c r="E218" t="s">
        <v>873</v>
      </c>
      <c r="F218" s="657">
        <v>244</v>
      </c>
      <c r="G218" s="657">
        <v>4102</v>
      </c>
      <c r="H218" s="658" t="s">
        <v>688</v>
      </c>
      <c r="I218" s="659">
        <v>0</v>
      </c>
      <c r="J218" s="657">
        <v>2241</v>
      </c>
      <c r="K218" s="646" t="s">
        <v>762</v>
      </c>
      <c r="L218" s="646" t="s">
        <v>884</v>
      </c>
      <c r="M218" s="646" t="str">
        <f t="shared" si="19"/>
        <v>Posted</v>
      </c>
      <c r="N218" s="646" t="s">
        <v>885</v>
      </c>
      <c r="O218" s="646">
        <v>35278</v>
      </c>
      <c r="P218" t="s">
        <v>768</v>
      </c>
      <c r="Q218" s="701" t="str">
        <f t="shared" si="23"/>
        <v>HTG</v>
      </c>
      <c r="R218" s="660">
        <v>1722.67</v>
      </c>
      <c r="S218" s="660">
        <v>0</v>
      </c>
      <c r="T218" s="647">
        <v>0</v>
      </c>
      <c r="U218" s="661">
        <v>1722.67</v>
      </c>
      <c r="V218" s="661">
        <v>0</v>
      </c>
      <c r="W218" s="662">
        <f t="shared" si="20"/>
        <v>1722.67</v>
      </c>
      <c r="X218" s="647">
        <f t="shared" ca="1" si="21"/>
        <v>78.066199999999995</v>
      </c>
      <c r="Y218" s="662">
        <f t="shared" ca="1" si="22"/>
        <v>22.066784344569101</v>
      </c>
      <c r="Z218" s="701">
        <v>256009</v>
      </c>
      <c r="AA218" s="716" t="s">
        <v>1162</v>
      </c>
    </row>
    <row r="219" spans="1:27" x14ac:dyDescent="0.45">
      <c r="A219" s="655">
        <v>44286</v>
      </c>
      <c r="B219" s="646">
        <v>2021</v>
      </c>
      <c r="C219" s="701">
        <v>3</v>
      </c>
      <c r="D219" s="656">
        <f t="shared" si="18"/>
        <v>44256</v>
      </c>
      <c r="E219" t="s">
        <v>874</v>
      </c>
      <c r="F219" s="657">
        <v>202</v>
      </c>
      <c r="G219" s="657">
        <v>4102</v>
      </c>
      <c r="H219" s="658" t="s">
        <v>688</v>
      </c>
      <c r="I219" s="659">
        <v>0</v>
      </c>
      <c r="J219" s="657">
        <v>4022</v>
      </c>
      <c r="K219" s="646" t="s">
        <v>764</v>
      </c>
      <c r="L219" s="646" t="s">
        <v>884</v>
      </c>
      <c r="M219" s="646" t="str">
        <f t="shared" si="19"/>
        <v>Posted</v>
      </c>
      <c r="N219" s="646" t="s">
        <v>885</v>
      </c>
      <c r="O219" s="646">
        <v>35278</v>
      </c>
      <c r="P219" t="s">
        <v>768</v>
      </c>
      <c r="Q219" s="701" t="str">
        <f t="shared" si="23"/>
        <v>HTG</v>
      </c>
      <c r="R219" s="660">
        <v>25687.84</v>
      </c>
      <c r="S219" s="660">
        <v>0</v>
      </c>
      <c r="T219" s="647">
        <v>0</v>
      </c>
      <c r="U219" s="661">
        <v>25687.84</v>
      </c>
      <c r="V219" s="661">
        <v>0</v>
      </c>
      <c r="W219" s="662">
        <f t="shared" si="20"/>
        <v>25687.84</v>
      </c>
      <c r="X219" s="647">
        <f t="shared" ca="1" si="21"/>
        <v>78.066199999999995</v>
      </c>
      <c r="Y219" s="662">
        <f t="shared" ca="1" si="22"/>
        <v>329.05200970458407</v>
      </c>
      <c r="Z219" s="701">
        <v>256010</v>
      </c>
      <c r="AA219" s="716" t="s">
        <v>1163</v>
      </c>
    </row>
    <row r="220" spans="1:27" x14ac:dyDescent="0.45">
      <c r="A220" s="655">
        <v>44286</v>
      </c>
      <c r="B220" s="646">
        <v>2021</v>
      </c>
      <c r="C220" s="701">
        <v>3</v>
      </c>
      <c r="D220" s="656">
        <f t="shared" si="18"/>
        <v>44256</v>
      </c>
      <c r="E220" t="s">
        <v>875</v>
      </c>
      <c r="F220" s="657">
        <v>241</v>
      </c>
      <c r="G220" s="657">
        <v>4102</v>
      </c>
      <c r="H220" s="658" t="s">
        <v>688</v>
      </c>
      <c r="I220" s="659">
        <v>0</v>
      </c>
      <c r="J220" s="657">
        <v>4022</v>
      </c>
      <c r="K220" s="646" t="s">
        <v>764</v>
      </c>
      <c r="L220" s="646" t="s">
        <v>884</v>
      </c>
      <c r="M220" s="646" t="str">
        <f t="shared" si="19"/>
        <v>Posted</v>
      </c>
      <c r="N220" s="646" t="s">
        <v>885</v>
      </c>
      <c r="O220" s="646">
        <v>35278</v>
      </c>
      <c r="P220" t="s">
        <v>768</v>
      </c>
      <c r="Q220" s="701" t="str">
        <f t="shared" si="23"/>
        <v>HTG</v>
      </c>
      <c r="R220" s="660">
        <v>1541.27</v>
      </c>
      <c r="S220" s="660">
        <v>0</v>
      </c>
      <c r="T220" s="647">
        <v>0</v>
      </c>
      <c r="U220" s="661">
        <v>1541.27</v>
      </c>
      <c r="V220" s="661">
        <v>0</v>
      </c>
      <c r="W220" s="662">
        <f t="shared" si="20"/>
        <v>1541.27</v>
      </c>
      <c r="X220" s="647">
        <f t="shared" ca="1" si="21"/>
        <v>78.066199999999995</v>
      </c>
      <c r="Y220" s="662">
        <f t="shared" ca="1" si="22"/>
        <v>19.743115458418625</v>
      </c>
      <c r="Z220" s="701">
        <v>256011</v>
      </c>
      <c r="AA220" s="716" t="s">
        <v>1163</v>
      </c>
    </row>
    <row r="221" spans="1:27" x14ac:dyDescent="0.45">
      <c r="A221" s="655">
        <v>44286</v>
      </c>
      <c r="B221" s="646">
        <v>2021</v>
      </c>
      <c r="C221" s="701">
        <v>3</v>
      </c>
      <c r="D221" s="656">
        <f t="shared" si="18"/>
        <v>44256</v>
      </c>
      <c r="E221" t="s">
        <v>876</v>
      </c>
      <c r="F221" s="657">
        <v>242</v>
      </c>
      <c r="G221" s="657">
        <v>4102</v>
      </c>
      <c r="H221" s="658" t="s">
        <v>688</v>
      </c>
      <c r="I221" s="659">
        <v>0</v>
      </c>
      <c r="J221" s="657">
        <v>4022</v>
      </c>
      <c r="K221" s="646" t="s">
        <v>764</v>
      </c>
      <c r="L221" s="646" t="s">
        <v>884</v>
      </c>
      <c r="M221" s="646" t="str">
        <f t="shared" si="19"/>
        <v>Posted</v>
      </c>
      <c r="N221" s="646" t="s">
        <v>885</v>
      </c>
      <c r="O221" s="646">
        <v>35278</v>
      </c>
      <c r="P221" t="s">
        <v>768</v>
      </c>
      <c r="Q221" s="701" t="str">
        <f t="shared" si="23"/>
        <v>HTG</v>
      </c>
      <c r="R221" s="660">
        <v>725.4</v>
      </c>
      <c r="S221" s="660">
        <v>0</v>
      </c>
      <c r="T221" s="647">
        <v>0</v>
      </c>
      <c r="U221" s="661">
        <v>725.4</v>
      </c>
      <c r="V221" s="661">
        <v>0</v>
      </c>
      <c r="W221" s="662">
        <f t="shared" si="20"/>
        <v>725.4</v>
      </c>
      <c r="X221" s="647">
        <f t="shared" ca="1" si="21"/>
        <v>78.066199999999995</v>
      </c>
      <c r="Y221" s="662">
        <f t="shared" ca="1" si="22"/>
        <v>9.2921136163922426</v>
      </c>
      <c r="Z221" s="701">
        <v>256012</v>
      </c>
      <c r="AA221" s="716" t="s">
        <v>1163</v>
      </c>
    </row>
    <row r="222" spans="1:27" x14ac:dyDescent="0.45">
      <c r="A222" s="655">
        <v>44286</v>
      </c>
      <c r="B222" s="646">
        <v>2021</v>
      </c>
      <c r="C222" s="701">
        <v>3</v>
      </c>
      <c r="D222" s="656">
        <f t="shared" si="18"/>
        <v>44256</v>
      </c>
      <c r="E222" t="s">
        <v>877</v>
      </c>
      <c r="F222" s="657">
        <v>243</v>
      </c>
      <c r="G222" s="657">
        <v>4102</v>
      </c>
      <c r="H222" s="658" t="s">
        <v>688</v>
      </c>
      <c r="I222" s="659">
        <v>0</v>
      </c>
      <c r="J222" s="657">
        <v>4022</v>
      </c>
      <c r="K222" s="646" t="s">
        <v>764</v>
      </c>
      <c r="L222" s="646" t="s">
        <v>884</v>
      </c>
      <c r="M222" s="646" t="str">
        <f t="shared" si="19"/>
        <v>Posted</v>
      </c>
      <c r="N222" s="646" t="s">
        <v>885</v>
      </c>
      <c r="O222" s="646">
        <v>35278</v>
      </c>
      <c r="P222" t="s">
        <v>768</v>
      </c>
      <c r="Q222" s="701" t="str">
        <f t="shared" si="23"/>
        <v>HTG</v>
      </c>
      <c r="R222" s="660">
        <v>513.76</v>
      </c>
      <c r="S222" s="660">
        <v>0</v>
      </c>
      <c r="T222" s="647">
        <v>0</v>
      </c>
      <c r="U222" s="661">
        <v>513.76</v>
      </c>
      <c r="V222" s="661">
        <v>0</v>
      </c>
      <c r="W222" s="662">
        <f t="shared" si="20"/>
        <v>513.76</v>
      </c>
      <c r="X222" s="647">
        <f t="shared" ca="1" si="21"/>
        <v>78.066199999999995</v>
      </c>
      <c r="Y222" s="662">
        <f t="shared" ca="1" si="22"/>
        <v>6.5810811849430362</v>
      </c>
      <c r="Z222" s="701">
        <v>256013</v>
      </c>
      <c r="AA222" s="716" t="s">
        <v>1163</v>
      </c>
    </row>
    <row r="223" spans="1:27" x14ac:dyDescent="0.45">
      <c r="A223" s="655">
        <v>44286</v>
      </c>
      <c r="B223" s="646">
        <v>2021</v>
      </c>
      <c r="C223" s="701">
        <v>3</v>
      </c>
      <c r="D223" s="656">
        <f t="shared" si="18"/>
        <v>44256</v>
      </c>
      <c r="E223" t="s">
        <v>878</v>
      </c>
      <c r="F223" s="657">
        <v>244</v>
      </c>
      <c r="G223" s="657">
        <v>4102</v>
      </c>
      <c r="H223" s="658" t="s">
        <v>688</v>
      </c>
      <c r="I223" s="659">
        <v>0</v>
      </c>
      <c r="J223" s="657">
        <v>4022</v>
      </c>
      <c r="K223" s="646" t="s">
        <v>764</v>
      </c>
      <c r="L223" s="646" t="s">
        <v>884</v>
      </c>
      <c r="M223" s="646" t="str">
        <f t="shared" si="19"/>
        <v>Posted</v>
      </c>
      <c r="N223" s="646" t="s">
        <v>885</v>
      </c>
      <c r="O223" s="646">
        <v>35278</v>
      </c>
      <c r="P223" t="s">
        <v>768</v>
      </c>
      <c r="Q223" s="701" t="str">
        <f t="shared" si="23"/>
        <v>HTG</v>
      </c>
      <c r="R223" s="660">
        <v>2140.65</v>
      </c>
      <c r="S223" s="660">
        <v>0</v>
      </c>
      <c r="T223" s="647">
        <v>0</v>
      </c>
      <c r="U223" s="661">
        <v>2140.65</v>
      </c>
      <c r="V223" s="661">
        <v>0</v>
      </c>
      <c r="W223" s="662">
        <f t="shared" si="20"/>
        <v>2140.65</v>
      </c>
      <c r="X223" s="647">
        <f t="shared" ca="1" si="21"/>
        <v>78.066199999999995</v>
      </c>
      <c r="Y223" s="662">
        <f t="shared" ca="1" si="22"/>
        <v>27.420958109911847</v>
      </c>
      <c r="Z223" s="701">
        <v>256014</v>
      </c>
      <c r="AA223" s="716" t="s">
        <v>1163</v>
      </c>
    </row>
    <row r="224" spans="1:27" x14ac:dyDescent="0.45">
      <c r="A224" s="655">
        <v>44286</v>
      </c>
      <c r="B224" s="646">
        <v>2021</v>
      </c>
      <c r="C224" s="701">
        <v>3</v>
      </c>
      <c r="D224" s="656">
        <f t="shared" si="18"/>
        <v>44256</v>
      </c>
      <c r="E224" t="s">
        <v>886</v>
      </c>
      <c r="F224" s="657">
        <v>242</v>
      </c>
      <c r="G224" s="657">
        <v>4102</v>
      </c>
      <c r="H224" s="658" t="s">
        <v>688</v>
      </c>
      <c r="I224" s="659">
        <v>0</v>
      </c>
      <c r="J224" s="657">
        <v>2238</v>
      </c>
      <c r="K224" s="646" t="s">
        <v>760</v>
      </c>
      <c r="L224" s="646" t="s">
        <v>884</v>
      </c>
      <c r="M224" s="646" t="str">
        <f t="shared" si="19"/>
        <v>Posted</v>
      </c>
      <c r="N224" s="646" t="s">
        <v>885</v>
      </c>
      <c r="O224" s="646">
        <v>35278</v>
      </c>
      <c r="P224" t="s">
        <v>768</v>
      </c>
      <c r="Q224" s="701" t="str">
        <f t="shared" si="23"/>
        <v>HTG</v>
      </c>
      <c r="R224" s="660">
        <v>1088.0899999999999</v>
      </c>
      <c r="S224" s="660">
        <v>0</v>
      </c>
      <c r="T224" s="647">
        <v>0</v>
      </c>
      <c r="U224" s="661">
        <v>1088.0899999999999</v>
      </c>
      <c r="V224" s="661">
        <v>0</v>
      </c>
      <c r="W224" s="662">
        <f t="shared" si="20"/>
        <v>1088.0899999999999</v>
      </c>
      <c r="X224" s="647">
        <f t="shared" ca="1" si="21"/>
        <v>78.066199999999995</v>
      </c>
      <c r="Y224" s="662">
        <f t="shared" ca="1" si="22"/>
        <v>13.938042328177879</v>
      </c>
      <c r="Z224" s="701">
        <v>256026</v>
      </c>
      <c r="AA224" s="716" t="s">
        <v>1161</v>
      </c>
    </row>
    <row r="225" spans="1:27" x14ac:dyDescent="0.45">
      <c r="A225" s="655">
        <v>44286</v>
      </c>
      <c r="B225" s="646">
        <v>2021</v>
      </c>
      <c r="C225" s="701">
        <v>3</v>
      </c>
      <c r="D225" s="656">
        <f t="shared" si="18"/>
        <v>44256</v>
      </c>
      <c r="E225" t="s">
        <v>887</v>
      </c>
      <c r="F225" s="657">
        <v>241</v>
      </c>
      <c r="G225" s="657">
        <v>4102</v>
      </c>
      <c r="H225" s="658" t="s">
        <v>688</v>
      </c>
      <c r="I225" s="659">
        <v>0</v>
      </c>
      <c r="J225" s="657">
        <v>2241</v>
      </c>
      <c r="K225" s="646" t="s">
        <v>762</v>
      </c>
      <c r="L225" s="646" t="s">
        <v>884</v>
      </c>
      <c r="M225" s="646" t="str">
        <f t="shared" si="19"/>
        <v>Posted</v>
      </c>
      <c r="N225" s="646" t="s">
        <v>885</v>
      </c>
      <c r="O225" s="646">
        <v>35278</v>
      </c>
      <c r="P225" t="s">
        <v>768</v>
      </c>
      <c r="Q225" s="701" t="str">
        <f t="shared" si="23"/>
        <v>HTG</v>
      </c>
      <c r="R225" s="660">
        <v>950.91</v>
      </c>
      <c r="S225" s="660">
        <v>0</v>
      </c>
      <c r="T225" s="647">
        <v>0</v>
      </c>
      <c r="U225" s="661">
        <v>950.91</v>
      </c>
      <c r="V225" s="661">
        <v>0</v>
      </c>
      <c r="W225" s="662">
        <f t="shared" si="20"/>
        <v>950.91</v>
      </c>
      <c r="X225" s="647">
        <f t="shared" ca="1" si="21"/>
        <v>78.066199999999995</v>
      </c>
      <c r="Y225" s="662">
        <f t="shared" ca="1" si="22"/>
        <v>12.180815769180516</v>
      </c>
      <c r="Z225" s="701">
        <v>256027</v>
      </c>
      <c r="AA225" s="716" t="s">
        <v>1162</v>
      </c>
    </row>
    <row r="226" spans="1:27" x14ac:dyDescent="0.45">
      <c r="A226" s="655">
        <v>44286</v>
      </c>
      <c r="B226" s="646">
        <v>2021</v>
      </c>
      <c r="C226" s="701">
        <v>3</v>
      </c>
      <c r="D226" s="656">
        <f t="shared" si="18"/>
        <v>44256</v>
      </c>
      <c r="E226" t="s">
        <v>888</v>
      </c>
      <c r="F226" s="657">
        <v>242</v>
      </c>
      <c r="G226" s="657">
        <v>4102</v>
      </c>
      <c r="H226" s="658" t="s">
        <v>688</v>
      </c>
      <c r="I226" s="659">
        <v>0</v>
      </c>
      <c r="J226" s="657">
        <v>2090</v>
      </c>
      <c r="K226" s="646" t="s">
        <v>754</v>
      </c>
      <c r="L226" s="646" t="s">
        <v>884</v>
      </c>
      <c r="M226" s="646" t="str">
        <f t="shared" si="19"/>
        <v>Posted</v>
      </c>
      <c r="N226" s="646" t="s">
        <v>885</v>
      </c>
      <c r="O226" s="646">
        <v>35278</v>
      </c>
      <c r="P226" t="s">
        <v>768</v>
      </c>
      <c r="Q226" s="701" t="str">
        <f t="shared" si="23"/>
        <v>HTG</v>
      </c>
      <c r="R226" s="660">
        <v>725.4</v>
      </c>
      <c r="S226" s="660">
        <v>0</v>
      </c>
      <c r="T226" s="647">
        <v>0</v>
      </c>
      <c r="U226" s="661">
        <v>725.4</v>
      </c>
      <c r="V226" s="661">
        <v>0</v>
      </c>
      <c r="W226" s="662">
        <f t="shared" si="20"/>
        <v>725.4</v>
      </c>
      <c r="X226" s="647">
        <f t="shared" ca="1" si="21"/>
        <v>78.066199999999995</v>
      </c>
      <c r="Y226" s="662">
        <f t="shared" ca="1" si="22"/>
        <v>9.2921136163922426</v>
      </c>
      <c r="Z226" s="701">
        <v>256029</v>
      </c>
      <c r="AA226" s="716" t="s">
        <v>1159</v>
      </c>
    </row>
    <row r="227" spans="1:27" x14ac:dyDescent="0.45">
      <c r="A227" s="655">
        <v>44286</v>
      </c>
      <c r="B227" s="646">
        <v>2021</v>
      </c>
      <c r="C227" s="701">
        <v>3</v>
      </c>
      <c r="D227" s="656">
        <f t="shared" si="18"/>
        <v>44256</v>
      </c>
      <c r="E227" t="s">
        <v>889</v>
      </c>
      <c r="F227" s="657">
        <v>241</v>
      </c>
      <c r="G227" s="657">
        <v>4102</v>
      </c>
      <c r="H227" s="658" t="s">
        <v>688</v>
      </c>
      <c r="I227" s="659">
        <v>0</v>
      </c>
      <c r="J227" s="657">
        <v>2104</v>
      </c>
      <c r="K227" s="646" t="s">
        <v>882</v>
      </c>
      <c r="L227" s="646" t="s">
        <v>884</v>
      </c>
      <c r="M227" s="646" t="str">
        <f t="shared" si="19"/>
        <v>Posted</v>
      </c>
      <c r="N227" s="646" t="s">
        <v>885</v>
      </c>
      <c r="O227" s="646">
        <v>35278</v>
      </c>
      <c r="P227" t="s">
        <v>768</v>
      </c>
      <c r="Q227" s="701" t="str">
        <f t="shared" si="23"/>
        <v>HTG</v>
      </c>
      <c r="R227" s="660">
        <v>1915.83</v>
      </c>
      <c r="S227" s="660">
        <v>0</v>
      </c>
      <c r="T227" s="647">
        <v>0</v>
      </c>
      <c r="U227" s="661">
        <v>1915.83</v>
      </c>
      <c r="V227" s="661">
        <v>0</v>
      </c>
      <c r="W227" s="662">
        <f t="shared" si="20"/>
        <v>1915.83</v>
      </c>
      <c r="X227" s="647">
        <f t="shared" ca="1" si="21"/>
        <v>78.066199999999995</v>
      </c>
      <c r="Y227" s="662">
        <f t="shared" ca="1" si="22"/>
        <v>24.541094609446855</v>
      </c>
      <c r="Z227" s="701">
        <v>256031</v>
      </c>
      <c r="AA227" s="716" t="s">
        <v>1164</v>
      </c>
    </row>
    <row r="228" spans="1:27" x14ac:dyDescent="0.45">
      <c r="A228" s="655">
        <v>44286</v>
      </c>
      <c r="B228" s="646">
        <v>2021</v>
      </c>
      <c r="C228" s="701">
        <v>3</v>
      </c>
      <c r="D228" s="656">
        <f t="shared" si="18"/>
        <v>44256</v>
      </c>
      <c r="E228" t="s">
        <v>890</v>
      </c>
      <c r="F228" s="657">
        <v>242</v>
      </c>
      <c r="G228" s="657">
        <v>4102</v>
      </c>
      <c r="H228" s="658" t="s">
        <v>688</v>
      </c>
      <c r="I228" s="659">
        <v>0</v>
      </c>
      <c r="J228" s="657">
        <v>2104</v>
      </c>
      <c r="K228" s="646" t="s">
        <v>882</v>
      </c>
      <c r="L228" s="646" t="s">
        <v>884</v>
      </c>
      <c r="M228" s="646" t="str">
        <f t="shared" si="19"/>
        <v>Posted</v>
      </c>
      <c r="N228" s="646" t="s">
        <v>885</v>
      </c>
      <c r="O228" s="646">
        <v>35278</v>
      </c>
      <c r="P228" t="s">
        <v>768</v>
      </c>
      <c r="Q228" s="701" t="str">
        <f t="shared" si="23"/>
        <v>HTG</v>
      </c>
      <c r="R228" s="660">
        <v>725.4</v>
      </c>
      <c r="S228" s="660">
        <v>0</v>
      </c>
      <c r="T228" s="647">
        <v>0</v>
      </c>
      <c r="U228" s="661">
        <v>725.4</v>
      </c>
      <c r="V228" s="661">
        <v>0</v>
      </c>
      <c r="W228" s="662">
        <f t="shared" si="20"/>
        <v>725.4</v>
      </c>
      <c r="X228" s="647">
        <f t="shared" ca="1" si="21"/>
        <v>78.066199999999995</v>
      </c>
      <c r="Y228" s="662">
        <f t="shared" ca="1" si="22"/>
        <v>9.2921136163922426</v>
      </c>
      <c r="Z228" s="701">
        <v>256032</v>
      </c>
      <c r="AA228" s="716" t="s">
        <v>1164</v>
      </c>
    </row>
    <row r="229" spans="1:27" x14ac:dyDescent="0.45">
      <c r="A229" s="655">
        <v>44286</v>
      </c>
      <c r="B229" s="646">
        <v>2021</v>
      </c>
      <c r="C229" s="701">
        <v>3</v>
      </c>
      <c r="D229" s="656">
        <f t="shared" si="18"/>
        <v>44256</v>
      </c>
      <c r="E229" t="s">
        <v>891</v>
      </c>
      <c r="F229" s="657">
        <v>243</v>
      </c>
      <c r="G229" s="657">
        <v>4102</v>
      </c>
      <c r="H229" s="658" t="s">
        <v>688</v>
      </c>
      <c r="I229" s="659">
        <v>0</v>
      </c>
      <c r="J229" s="657">
        <v>2104</v>
      </c>
      <c r="K229" s="646" t="s">
        <v>882</v>
      </c>
      <c r="L229" s="646" t="s">
        <v>884</v>
      </c>
      <c r="M229" s="646" t="str">
        <f t="shared" si="19"/>
        <v>Posted</v>
      </c>
      <c r="N229" s="646" t="s">
        <v>885</v>
      </c>
      <c r="O229" s="646">
        <v>35278</v>
      </c>
      <c r="P229" t="s">
        <v>768</v>
      </c>
      <c r="Q229" s="701" t="str">
        <f t="shared" si="23"/>
        <v>HTG</v>
      </c>
      <c r="R229" s="660">
        <v>638.61</v>
      </c>
      <c r="S229" s="660">
        <v>0</v>
      </c>
      <c r="T229" s="647">
        <v>0</v>
      </c>
      <c r="U229" s="661">
        <v>638.61</v>
      </c>
      <c r="V229" s="661">
        <v>0</v>
      </c>
      <c r="W229" s="662">
        <f t="shared" si="20"/>
        <v>638.61</v>
      </c>
      <c r="X229" s="647">
        <f t="shared" ca="1" si="21"/>
        <v>78.066199999999995</v>
      </c>
      <c r="Y229" s="662">
        <f t="shared" ca="1" si="22"/>
        <v>8.1803648698156195</v>
      </c>
      <c r="Z229" s="701">
        <v>256033</v>
      </c>
      <c r="AA229" s="716" t="s">
        <v>1164</v>
      </c>
    </row>
    <row r="230" spans="1:27" x14ac:dyDescent="0.45">
      <c r="A230" s="655">
        <v>44286</v>
      </c>
      <c r="B230" s="646">
        <v>2021</v>
      </c>
      <c r="C230" s="701">
        <v>3</v>
      </c>
      <c r="D230" s="656">
        <f t="shared" si="18"/>
        <v>44256</v>
      </c>
      <c r="E230" t="s">
        <v>892</v>
      </c>
      <c r="F230" s="657">
        <v>244</v>
      </c>
      <c r="G230" s="657">
        <v>4102</v>
      </c>
      <c r="H230" s="658" t="s">
        <v>688</v>
      </c>
      <c r="I230" s="659">
        <v>0</v>
      </c>
      <c r="J230" s="657">
        <v>2104</v>
      </c>
      <c r="K230" s="646" t="s">
        <v>882</v>
      </c>
      <c r="L230" s="646" t="s">
        <v>884</v>
      </c>
      <c r="M230" s="646" t="str">
        <f t="shared" si="19"/>
        <v>Posted</v>
      </c>
      <c r="N230" s="646" t="s">
        <v>885</v>
      </c>
      <c r="O230" s="646">
        <v>35278</v>
      </c>
      <c r="P230" t="s">
        <v>768</v>
      </c>
      <c r="Q230" s="701" t="str">
        <f t="shared" si="23"/>
        <v>HTG</v>
      </c>
      <c r="R230" s="660">
        <v>2660.88</v>
      </c>
      <c r="S230" s="660">
        <v>0</v>
      </c>
      <c r="T230" s="647">
        <v>0</v>
      </c>
      <c r="U230" s="661">
        <v>2660.88</v>
      </c>
      <c r="V230" s="661">
        <v>0</v>
      </c>
      <c r="W230" s="662">
        <f t="shared" si="20"/>
        <v>2660.88</v>
      </c>
      <c r="X230" s="647">
        <f t="shared" ca="1" si="21"/>
        <v>78.066199999999995</v>
      </c>
      <c r="Y230" s="662">
        <f t="shared" ca="1" si="22"/>
        <v>34.084917672436987</v>
      </c>
      <c r="Z230" s="701">
        <v>256034</v>
      </c>
      <c r="AA230" s="716" t="s">
        <v>1164</v>
      </c>
    </row>
    <row r="231" spans="1:27" x14ac:dyDescent="0.45">
      <c r="A231" s="655">
        <v>44286</v>
      </c>
      <c r="B231" s="646">
        <v>2021</v>
      </c>
      <c r="C231" s="701">
        <v>3</v>
      </c>
      <c r="D231" s="656">
        <f t="shared" si="18"/>
        <v>44256</v>
      </c>
      <c r="E231" t="s">
        <v>893</v>
      </c>
      <c r="F231" s="657">
        <v>270</v>
      </c>
      <c r="G231" s="657">
        <v>4102</v>
      </c>
      <c r="H231" s="658" t="s">
        <v>688</v>
      </c>
      <c r="I231" s="659">
        <v>0</v>
      </c>
      <c r="J231" s="657">
        <v>1000</v>
      </c>
      <c r="K231" s="646" t="s">
        <v>894</v>
      </c>
      <c r="L231" s="646" t="s">
        <v>895</v>
      </c>
      <c r="M231" s="646" t="str">
        <f t="shared" si="19"/>
        <v>Posted</v>
      </c>
      <c r="N231" s="646" t="s">
        <v>896</v>
      </c>
      <c r="O231" s="646">
        <v>35856</v>
      </c>
      <c r="P231" t="s">
        <v>897</v>
      </c>
      <c r="Q231" s="701" t="str">
        <f t="shared" si="23"/>
        <v>HTG</v>
      </c>
      <c r="R231" s="660">
        <v>68932.09</v>
      </c>
      <c r="S231" s="660">
        <v>0</v>
      </c>
      <c r="T231" s="647">
        <v>0</v>
      </c>
      <c r="U231" s="661">
        <v>68932.09</v>
      </c>
      <c r="V231" s="661">
        <v>0</v>
      </c>
      <c r="W231" s="662">
        <f t="shared" si="20"/>
        <v>68932.09</v>
      </c>
      <c r="X231" s="647">
        <f t="shared" ca="1" si="21"/>
        <v>78.066199999999995</v>
      </c>
      <c r="Y231" s="662">
        <f t="shared" ca="1" si="22"/>
        <v>882.99532960487386</v>
      </c>
      <c r="Z231" s="701">
        <v>256131</v>
      </c>
      <c r="AA231" s="716" t="s">
        <v>1165</v>
      </c>
    </row>
    <row r="232" spans="1:27" x14ac:dyDescent="0.45">
      <c r="A232" s="655">
        <v>44286</v>
      </c>
      <c r="B232" s="646">
        <v>2021</v>
      </c>
      <c r="C232" s="701">
        <v>3</v>
      </c>
      <c r="D232" s="656">
        <f t="shared" si="18"/>
        <v>44256</v>
      </c>
      <c r="E232" t="s">
        <v>898</v>
      </c>
      <c r="F232" s="657">
        <v>270</v>
      </c>
      <c r="G232" s="657">
        <v>4102</v>
      </c>
      <c r="H232" s="658" t="s">
        <v>688</v>
      </c>
      <c r="I232" s="659">
        <v>0</v>
      </c>
      <c r="J232" s="657">
        <v>1001</v>
      </c>
      <c r="K232" s="646" t="s">
        <v>899</v>
      </c>
      <c r="L232" s="646" t="s">
        <v>895</v>
      </c>
      <c r="M232" s="646" t="str">
        <f t="shared" si="19"/>
        <v>Posted</v>
      </c>
      <c r="N232" s="646" t="s">
        <v>896</v>
      </c>
      <c r="O232" s="646">
        <v>35856</v>
      </c>
      <c r="P232" t="s">
        <v>897</v>
      </c>
      <c r="Q232" s="701" t="str">
        <f t="shared" si="23"/>
        <v>HTG</v>
      </c>
      <c r="R232" s="660">
        <v>58635.47</v>
      </c>
      <c r="S232" s="660">
        <v>0</v>
      </c>
      <c r="T232" s="647">
        <v>0</v>
      </c>
      <c r="U232" s="661">
        <v>58635.47</v>
      </c>
      <c r="V232" s="661">
        <v>0</v>
      </c>
      <c r="W232" s="662">
        <f t="shared" si="20"/>
        <v>58635.47</v>
      </c>
      <c r="X232" s="647">
        <f t="shared" ca="1" si="21"/>
        <v>78.066199999999995</v>
      </c>
      <c r="Y232" s="662">
        <f t="shared" ca="1" si="22"/>
        <v>751.09932339475995</v>
      </c>
      <c r="Z232" s="701">
        <v>256135</v>
      </c>
      <c r="AA232" s="716" t="s">
        <v>49</v>
      </c>
    </row>
    <row r="233" spans="1:27" x14ac:dyDescent="0.45">
      <c r="A233" s="655">
        <v>44286</v>
      </c>
      <c r="B233" s="646">
        <v>2021</v>
      </c>
      <c r="C233" s="701">
        <v>3</v>
      </c>
      <c r="D233" s="656">
        <f t="shared" si="18"/>
        <v>44256</v>
      </c>
      <c r="E233" t="s">
        <v>900</v>
      </c>
      <c r="F233" s="657">
        <v>270</v>
      </c>
      <c r="G233" s="657">
        <v>4102</v>
      </c>
      <c r="H233" s="658" t="s">
        <v>688</v>
      </c>
      <c r="I233" s="659">
        <v>0</v>
      </c>
      <c r="J233" s="657">
        <v>1002</v>
      </c>
      <c r="K233" s="646" t="s">
        <v>901</v>
      </c>
      <c r="L233" s="646" t="s">
        <v>895</v>
      </c>
      <c r="M233" s="646" t="str">
        <f t="shared" si="19"/>
        <v>Posted</v>
      </c>
      <c r="N233" s="646" t="s">
        <v>896</v>
      </c>
      <c r="O233" s="646">
        <v>35856</v>
      </c>
      <c r="P233" t="s">
        <v>897</v>
      </c>
      <c r="Q233" s="701" t="str">
        <f t="shared" si="23"/>
        <v>HTG</v>
      </c>
      <c r="R233" s="660">
        <v>57134.19</v>
      </c>
      <c r="S233" s="660">
        <v>0</v>
      </c>
      <c r="T233" s="647">
        <v>0</v>
      </c>
      <c r="U233" s="661">
        <v>57134.19</v>
      </c>
      <c r="V233" s="661">
        <v>0</v>
      </c>
      <c r="W233" s="662">
        <f t="shared" si="20"/>
        <v>57134.19</v>
      </c>
      <c r="X233" s="647">
        <f t="shared" ca="1" si="21"/>
        <v>78.066199999999995</v>
      </c>
      <c r="Y233" s="662">
        <f t="shared" ca="1" si="22"/>
        <v>731.86846548186031</v>
      </c>
      <c r="Z233" s="701">
        <v>256139</v>
      </c>
      <c r="AA233" s="716" t="s">
        <v>1166</v>
      </c>
    </row>
    <row r="234" spans="1:27" x14ac:dyDescent="0.45">
      <c r="A234" s="655">
        <v>44286</v>
      </c>
      <c r="B234" s="646">
        <v>2021</v>
      </c>
      <c r="C234" s="701">
        <v>3</v>
      </c>
      <c r="D234" s="656">
        <f t="shared" si="18"/>
        <v>44256</v>
      </c>
      <c r="E234" t="s">
        <v>902</v>
      </c>
      <c r="F234" s="657">
        <v>280</v>
      </c>
      <c r="G234" s="657">
        <v>4102</v>
      </c>
      <c r="H234" s="658" t="s">
        <v>688</v>
      </c>
      <c r="I234" s="659">
        <v>0</v>
      </c>
      <c r="J234" s="657">
        <v>1002</v>
      </c>
      <c r="K234" s="646" t="s">
        <v>901</v>
      </c>
      <c r="L234" s="646" t="s">
        <v>895</v>
      </c>
      <c r="M234" s="646" t="str">
        <f t="shared" si="19"/>
        <v>Posted</v>
      </c>
      <c r="N234" s="646" t="s">
        <v>896</v>
      </c>
      <c r="O234" s="646">
        <v>35856</v>
      </c>
      <c r="P234" t="s">
        <v>897</v>
      </c>
      <c r="Q234" s="701" t="str">
        <f t="shared" si="23"/>
        <v>HTG</v>
      </c>
      <c r="R234" s="660">
        <v>4194.13</v>
      </c>
      <c r="S234" s="660">
        <v>0</v>
      </c>
      <c r="T234" s="647">
        <v>0</v>
      </c>
      <c r="U234" s="661">
        <v>4194.13</v>
      </c>
      <c r="V234" s="661">
        <v>0</v>
      </c>
      <c r="W234" s="662">
        <f t="shared" si="20"/>
        <v>4194.13</v>
      </c>
      <c r="X234" s="647">
        <f t="shared" ca="1" si="21"/>
        <v>78.066199999999995</v>
      </c>
      <c r="Y234" s="662">
        <f t="shared" ca="1" si="22"/>
        <v>53.725299809648739</v>
      </c>
      <c r="Z234" s="701">
        <v>256143</v>
      </c>
      <c r="AA234" s="716" t="s">
        <v>1166</v>
      </c>
    </row>
    <row r="235" spans="1:27" x14ac:dyDescent="0.45">
      <c r="A235" s="655">
        <v>44286</v>
      </c>
      <c r="B235" s="646">
        <v>2021</v>
      </c>
      <c r="C235" s="701">
        <v>3</v>
      </c>
      <c r="D235" s="656">
        <f t="shared" si="18"/>
        <v>44256</v>
      </c>
      <c r="E235" t="s">
        <v>903</v>
      </c>
      <c r="F235" s="657">
        <v>285</v>
      </c>
      <c r="G235" s="657">
        <v>4102</v>
      </c>
      <c r="H235" s="658" t="s">
        <v>688</v>
      </c>
      <c r="I235" s="659">
        <v>0</v>
      </c>
      <c r="J235" s="657">
        <v>1000</v>
      </c>
      <c r="K235" s="646" t="s">
        <v>894</v>
      </c>
      <c r="L235" s="646" t="s">
        <v>895</v>
      </c>
      <c r="M235" s="646" t="str">
        <f t="shared" si="19"/>
        <v>Posted</v>
      </c>
      <c r="N235" s="646" t="s">
        <v>896</v>
      </c>
      <c r="O235" s="646">
        <v>35856</v>
      </c>
      <c r="P235" t="s">
        <v>897</v>
      </c>
      <c r="Q235" s="701" t="str">
        <f t="shared" si="23"/>
        <v>HTG</v>
      </c>
      <c r="R235" s="660">
        <v>45253.75</v>
      </c>
      <c r="S235" s="660">
        <v>0</v>
      </c>
      <c r="T235" s="647">
        <v>0</v>
      </c>
      <c r="U235" s="661">
        <v>45253.75</v>
      </c>
      <c r="V235" s="661">
        <v>0</v>
      </c>
      <c r="W235" s="662">
        <f t="shared" si="20"/>
        <v>45253.75</v>
      </c>
      <c r="X235" s="647">
        <f t="shared" ca="1" si="21"/>
        <v>78.066199999999995</v>
      </c>
      <c r="Y235" s="662">
        <f t="shared" ca="1" si="22"/>
        <v>579.68429358672518</v>
      </c>
      <c r="Z235" s="701">
        <v>256147</v>
      </c>
      <c r="AA235" s="716" t="s">
        <v>1165</v>
      </c>
    </row>
    <row r="236" spans="1:27" x14ac:dyDescent="0.45">
      <c r="A236" s="655">
        <v>44286</v>
      </c>
      <c r="B236" s="646">
        <v>2021</v>
      </c>
      <c r="C236" s="701">
        <v>3</v>
      </c>
      <c r="D236" s="656">
        <f t="shared" si="18"/>
        <v>44256</v>
      </c>
      <c r="E236" t="s">
        <v>904</v>
      </c>
      <c r="F236" s="657">
        <v>285</v>
      </c>
      <c r="G236" s="657">
        <v>4102</v>
      </c>
      <c r="H236" s="658" t="s">
        <v>688</v>
      </c>
      <c r="I236" s="659">
        <v>0</v>
      </c>
      <c r="J236" s="657">
        <v>1001</v>
      </c>
      <c r="K236" s="646" t="s">
        <v>899</v>
      </c>
      <c r="L236" s="646" t="s">
        <v>895</v>
      </c>
      <c r="M236" s="646" t="str">
        <f t="shared" si="19"/>
        <v>Posted</v>
      </c>
      <c r="N236" s="646" t="s">
        <v>896</v>
      </c>
      <c r="O236" s="646">
        <v>35856</v>
      </c>
      <c r="P236" t="s">
        <v>897</v>
      </c>
      <c r="Q236" s="701" t="str">
        <f t="shared" si="23"/>
        <v>HTG</v>
      </c>
      <c r="R236" s="660">
        <v>49886.14</v>
      </c>
      <c r="S236" s="660">
        <v>0</v>
      </c>
      <c r="T236" s="647">
        <v>0</v>
      </c>
      <c r="U236" s="661">
        <v>49886.14</v>
      </c>
      <c r="V236" s="661">
        <v>0</v>
      </c>
      <c r="W236" s="662">
        <f t="shared" si="20"/>
        <v>49886.14</v>
      </c>
      <c r="X236" s="647">
        <f t="shared" ca="1" si="21"/>
        <v>78.066199999999995</v>
      </c>
      <c r="Y236" s="662">
        <f t="shared" ca="1" si="22"/>
        <v>639.02354668217492</v>
      </c>
      <c r="Z236" s="701">
        <v>256151</v>
      </c>
      <c r="AA236" s="716" t="s">
        <v>49</v>
      </c>
    </row>
    <row r="237" spans="1:27" x14ac:dyDescent="0.45">
      <c r="A237" s="655">
        <v>44286</v>
      </c>
      <c r="B237" s="646">
        <v>2021</v>
      </c>
      <c r="C237" s="701">
        <v>3</v>
      </c>
      <c r="D237" s="656">
        <f t="shared" si="18"/>
        <v>44256</v>
      </c>
      <c r="E237" t="s">
        <v>905</v>
      </c>
      <c r="F237" s="657">
        <v>285</v>
      </c>
      <c r="G237" s="657">
        <v>4102</v>
      </c>
      <c r="H237" s="658" t="s">
        <v>688</v>
      </c>
      <c r="I237" s="659">
        <v>0</v>
      </c>
      <c r="J237" s="657">
        <v>1002</v>
      </c>
      <c r="K237" s="646" t="s">
        <v>901</v>
      </c>
      <c r="L237" s="646" t="s">
        <v>895</v>
      </c>
      <c r="M237" s="646" t="str">
        <f t="shared" si="19"/>
        <v>Posted</v>
      </c>
      <c r="N237" s="646" t="s">
        <v>896</v>
      </c>
      <c r="O237" s="646">
        <v>35856</v>
      </c>
      <c r="P237" t="s">
        <v>897</v>
      </c>
      <c r="Q237" s="701" t="str">
        <f t="shared" si="23"/>
        <v>HTG</v>
      </c>
      <c r="R237" s="660">
        <v>32736.34</v>
      </c>
      <c r="S237" s="660">
        <v>0</v>
      </c>
      <c r="T237" s="647">
        <v>0</v>
      </c>
      <c r="U237" s="661">
        <v>32736.34</v>
      </c>
      <c r="V237" s="661">
        <v>0</v>
      </c>
      <c r="W237" s="662">
        <f t="shared" si="20"/>
        <v>32736.34</v>
      </c>
      <c r="X237" s="647">
        <f t="shared" ca="1" si="21"/>
        <v>78.066199999999995</v>
      </c>
      <c r="Y237" s="662">
        <f t="shared" ca="1" si="22"/>
        <v>419.3407646330935</v>
      </c>
      <c r="Z237" s="701">
        <v>256155</v>
      </c>
      <c r="AA237" s="716" t="s">
        <v>1166</v>
      </c>
    </row>
    <row r="238" spans="1:27" x14ac:dyDescent="0.45">
      <c r="A238" s="655">
        <v>44286</v>
      </c>
      <c r="B238" s="646">
        <v>2021</v>
      </c>
      <c r="C238" s="701">
        <v>3</v>
      </c>
      <c r="D238" s="656">
        <f t="shared" si="18"/>
        <v>44256</v>
      </c>
      <c r="E238" t="s">
        <v>906</v>
      </c>
      <c r="F238" s="657">
        <v>270</v>
      </c>
      <c r="G238" s="657">
        <v>4102</v>
      </c>
      <c r="H238" s="658" t="s">
        <v>688</v>
      </c>
      <c r="I238" s="659">
        <v>0</v>
      </c>
      <c r="J238" s="657">
        <v>1016</v>
      </c>
      <c r="K238" s="646" t="s">
        <v>907</v>
      </c>
      <c r="L238" s="646" t="s">
        <v>895</v>
      </c>
      <c r="M238" s="646" t="str">
        <f t="shared" si="19"/>
        <v>Posted</v>
      </c>
      <c r="N238" s="646" t="s">
        <v>896</v>
      </c>
      <c r="O238" s="646">
        <v>35856</v>
      </c>
      <c r="P238" t="s">
        <v>897</v>
      </c>
      <c r="Q238" s="701" t="str">
        <f t="shared" si="23"/>
        <v>HTG</v>
      </c>
      <c r="R238" s="660">
        <v>55335.46</v>
      </c>
      <c r="S238" s="660">
        <v>0</v>
      </c>
      <c r="T238" s="647">
        <v>0</v>
      </c>
      <c r="U238" s="661">
        <v>55335.46</v>
      </c>
      <c r="V238" s="661">
        <v>0</v>
      </c>
      <c r="W238" s="662">
        <f t="shared" si="20"/>
        <v>55335.46</v>
      </c>
      <c r="X238" s="647">
        <f t="shared" ca="1" si="21"/>
        <v>78.066199999999995</v>
      </c>
      <c r="Y238" s="662">
        <f t="shared" ca="1" si="22"/>
        <v>708.82737983916218</v>
      </c>
      <c r="Z238" s="701">
        <v>256162</v>
      </c>
      <c r="AA238" s="716" t="s">
        <v>1167</v>
      </c>
    </row>
    <row r="239" spans="1:27" x14ac:dyDescent="0.45">
      <c r="A239" s="655">
        <v>44286</v>
      </c>
      <c r="B239" s="646">
        <v>2021</v>
      </c>
      <c r="C239" s="701">
        <v>3</v>
      </c>
      <c r="D239" s="656">
        <f t="shared" si="18"/>
        <v>44256</v>
      </c>
      <c r="E239" t="s">
        <v>908</v>
      </c>
      <c r="F239" s="657">
        <v>285</v>
      </c>
      <c r="G239" s="657">
        <v>4102</v>
      </c>
      <c r="H239" s="658" t="s">
        <v>688</v>
      </c>
      <c r="I239" s="659">
        <v>0</v>
      </c>
      <c r="J239" s="657">
        <v>1016</v>
      </c>
      <c r="K239" s="646" t="s">
        <v>907</v>
      </c>
      <c r="L239" s="646" t="s">
        <v>895</v>
      </c>
      <c r="M239" s="646" t="str">
        <f t="shared" si="19"/>
        <v>Posted</v>
      </c>
      <c r="N239" s="646" t="s">
        <v>896</v>
      </c>
      <c r="O239" s="646">
        <v>35856</v>
      </c>
      <c r="P239" t="s">
        <v>897</v>
      </c>
      <c r="Q239" s="701" t="str">
        <f t="shared" si="23"/>
        <v>HTG</v>
      </c>
      <c r="R239" s="660">
        <v>40983.360000000001</v>
      </c>
      <c r="S239" s="660">
        <v>0</v>
      </c>
      <c r="T239" s="647">
        <v>0</v>
      </c>
      <c r="U239" s="661">
        <v>40983.360000000001</v>
      </c>
      <c r="V239" s="661">
        <v>0</v>
      </c>
      <c r="W239" s="662">
        <f t="shared" si="20"/>
        <v>40983.360000000001</v>
      </c>
      <c r="X239" s="647">
        <f t="shared" ca="1" si="21"/>
        <v>78.066199999999995</v>
      </c>
      <c r="Y239" s="662">
        <f t="shared" ca="1" si="22"/>
        <v>524.98213055073779</v>
      </c>
      <c r="Z239" s="701">
        <v>256166</v>
      </c>
      <c r="AA239" s="716" t="s">
        <v>1167</v>
      </c>
    </row>
    <row r="240" spans="1:27" x14ac:dyDescent="0.45">
      <c r="A240" s="655">
        <v>44286</v>
      </c>
      <c r="B240" s="646">
        <v>2021</v>
      </c>
      <c r="C240" s="701">
        <v>3</v>
      </c>
      <c r="D240" s="656">
        <f t="shared" si="18"/>
        <v>44256</v>
      </c>
      <c r="E240" t="s">
        <v>909</v>
      </c>
      <c r="F240" s="657">
        <v>1925</v>
      </c>
      <c r="G240" s="657">
        <v>4102</v>
      </c>
      <c r="H240" s="658" t="s">
        <v>688</v>
      </c>
      <c r="I240" s="659">
        <v>0</v>
      </c>
      <c r="J240" s="657">
        <v>0</v>
      </c>
      <c r="K240" s="646" t="s">
        <v>910</v>
      </c>
      <c r="L240" s="646" t="s">
        <v>911</v>
      </c>
      <c r="M240" s="646" t="str">
        <f t="shared" si="19"/>
        <v>Posted</v>
      </c>
      <c r="N240" s="646" t="s">
        <v>912</v>
      </c>
      <c r="O240" s="646">
        <v>35860</v>
      </c>
      <c r="P240" t="s">
        <v>913</v>
      </c>
      <c r="Q240" s="701" t="str">
        <f t="shared" si="23"/>
        <v>HTG</v>
      </c>
      <c r="R240" s="660">
        <v>49132.35</v>
      </c>
      <c r="S240" s="660">
        <v>0</v>
      </c>
      <c r="T240" s="647">
        <v>0</v>
      </c>
      <c r="U240" s="661">
        <v>49132.35</v>
      </c>
      <c r="V240" s="661">
        <v>0</v>
      </c>
      <c r="W240" s="662">
        <f t="shared" si="20"/>
        <v>49132.35</v>
      </c>
      <c r="X240" s="647">
        <f t="shared" ca="1" si="21"/>
        <v>78.066199999999995</v>
      </c>
      <c r="Y240" s="662">
        <f t="shared" ca="1" si="22"/>
        <v>629.3677673564232</v>
      </c>
      <c r="Z240" s="701">
        <v>256192</v>
      </c>
      <c r="AA240" s="716" t="s">
        <v>1168</v>
      </c>
    </row>
    <row r="241" spans="1:27" x14ac:dyDescent="0.45">
      <c r="A241" s="655">
        <v>44286</v>
      </c>
      <c r="B241" s="646">
        <v>2021</v>
      </c>
      <c r="C241" s="701">
        <v>3</v>
      </c>
      <c r="D241" s="656">
        <f t="shared" si="18"/>
        <v>44256</v>
      </c>
      <c r="E241" t="s">
        <v>914</v>
      </c>
      <c r="F241" s="657">
        <v>1926</v>
      </c>
      <c r="G241" s="657">
        <v>4102</v>
      </c>
      <c r="H241" s="658" t="s">
        <v>688</v>
      </c>
      <c r="I241" s="659">
        <v>0</v>
      </c>
      <c r="J241" s="657">
        <v>0</v>
      </c>
      <c r="K241" s="646" t="s">
        <v>915</v>
      </c>
      <c r="L241" s="646" t="s">
        <v>911</v>
      </c>
      <c r="M241" s="646" t="str">
        <f t="shared" si="19"/>
        <v>Posted</v>
      </c>
      <c r="N241" s="646" t="s">
        <v>912</v>
      </c>
      <c r="O241" s="646">
        <v>35860</v>
      </c>
      <c r="P241" t="s">
        <v>913</v>
      </c>
      <c r="Q241" s="701" t="str">
        <f t="shared" si="23"/>
        <v>HTG</v>
      </c>
      <c r="R241" s="660">
        <v>6401.42</v>
      </c>
      <c r="S241" s="660">
        <v>0</v>
      </c>
      <c r="T241" s="647">
        <v>0</v>
      </c>
      <c r="U241" s="661">
        <v>6401.42</v>
      </c>
      <c r="V241" s="661">
        <v>0</v>
      </c>
      <c r="W241" s="662">
        <f t="shared" si="20"/>
        <v>6401.42</v>
      </c>
      <c r="X241" s="647">
        <f t="shared" ca="1" si="21"/>
        <v>78.066199999999995</v>
      </c>
      <c r="Y241" s="662">
        <f t="shared" ca="1" si="22"/>
        <v>81.999892399015195</v>
      </c>
      <c r="Z241" s="701">
        <v>256197</v>
      </c>
      <c r="AA241" s="716" t="s">
        <v>1169</v>
      </c>
    </row>
    <row r="242" spans="1:27" x14ac:dyDescent="0.45">
      <c r="A242" s="655">
        <v>44286</v>
      </c>
      <c r="B242" s="646">
        <v>2021</v>
      </c>
      <c r="C242" s="701">
        <v>3</v>
      </c>
      <c r="D242" s="656">
        <f t="shared" si="18"/>
        <v>44256</v>
      </c>
      <c r="E242" t="s">
        <v>916</v>
      </c>
      <c r="F242" s="657">
        <v>1927</v>
      </c>
      <c r="G242" s="657">
        <v>4102</v>
      </c>
      <c r="H242" s="658" t="s">
        <v>688</v>
      </c>
      <c r="I242" s="659">
        <v>0</v>
      </c>
      <c r="J242" s="657">
        <v>0</v>
      </c>
      <c r="K242" s="646" t="s">
        <v>917</v>
      </c>
      <c r="L242" s="646" t="s">
        <v>911</v>
      </c>
      <c r="M242" s="646" t="str">
        <f t="shared" si="19"/>
        <v>Posted</v>
      </c>
      <c r="N242" s="646" t="s">
        <v>912</v>
      </c>
      <c r="O242" s="646">
        <v>35860</v>
      </c>
      <c r="P242" t="s">
        <v>913</v>
      </c>
      <c r="Q242" s="701" t="str">
        <f t="shared" si="23"/>
        <v>HTG</v>
      </c>
      <c r="R242" s="660">
        <v>11354.6</v>
      </c>
      <c r="S242" s="660">
        <v>0</v>
      </c>
      <c r="T242" s="647">
        <v>0</v>
      </c>
      <c r="U242" s="661">
        <v>11354.6</v>
      </c>
      <c r="V242" s="661">
        <v>0</v>
      </c>
      <c r="W242" s="662">
        <f t="shared" si="20"/>
        <v>11354.6</v>
      </c>
      <c r="X242" s="647">
        <f t="shared" ca="1" si="21"/>
        <v>78.066199999999995</v>
      </c>
      <c r="Y242" s="662">
        <f t="shared" ca="1" si="22"/>
        <v>145.4483502463294</v>
      </c>
      <c r="Z242" s="701">
        <v>256202</v>
      </c>
      <c r="AA242" s="716" t="s">
        <v>1170</v>
      </c>
    </row>
    <row r="243" spans="1:27" s="706" customFormat="1" x14ac:dyDescent="0.45">
      <c r="A243" s="702">
        <v>44299</v>
      </c>
      <c r="B243" s="703">
        <v>2021</v>
      </c>
      <c r="C243" s="704">
        <v>4</v>
      </c>
      <c r="D243" s="705">
        <f t="shared" si="18"/>
        <v>44287</v>
      </c>
      <c r="E243" s="706" t="s">
        <v>963</v>
      </c>
      <c r="F243" s="707">
        <v>200</v>
      </c>
      <c r="G243" s="707">
        <v>4102</v>
      </c>
      <c r="H243" s="708" t="s">
        <v>688</v>
      </c>
      <c r="I243" s="709">
        <v>0</v>
      </c>
      <c r="J243" s="707">
        <v>2243</v>
      </c>
      <c r="K243" s="703" t="s">
        <v>964</v>
      </c>
      <c r="L243" s="703" t="s">
        <v>965</v>
      </c>
      <c r="M243" s="703" t="str">
        <f t="shared" si="19"/>
        <v>Posted</v>
      </c>
      <c r="N243" s="703" t="s">
        <v>966</v>
      </c>
      <c r="O243" s="703">
        <v>36055</v>
      </c>
      <c r="P243" s="706" t="s">
        <v>967</v>
      </c>
      <c r="Q243" s="704" t="str">
        <f>LEFT("USD            ",3)</f>
        <v>USD</v>
      </c>
      <c r="R243" s="710">
        <v>250</v>
      </c>
      <c r="S243" s="710">
        <v>0</v>
      </c>
      <c r="T243" s="711">
        <v>82.763000000000005</v>
      </c>
      <c r="U243" s="712">
        <v>20690.75</v>
      </c>
      <c r="V243" s="712">
        <v>0</v>
      </c>
      <c r="W243" s="713">
        <f t="shared" si="20"/>
        <v>20690.75</v>
      </c>
      <c r="X243" s="711">
        <f t="shared" ca="1" si="21"/>
        <v>82.763000000000005</v>
      </c>
      <c r="Y243" s="713">
        <f t="shared" ca="1" si="22"/>
        <v>249.99999999999997</v>
      </c>
      <c r="Z243" s="704">
        <v>257520</v>
      </c>
      <c r="AA243" s="716" t="s">
        <v>42</v>
      </c>
    </row>
    <row r="244" spans="1:27" x14ac:dyDescent="0.45">
      <c r="A244" s="655">
        <v>44316</v>
      </c>
      <c r="B244" s="646">
        <v>2021</v>
      </c>
      <c r="C244" s="701">
        <v>4</v>
      </c>
      <c r="D244" s="656">
        <f t="shared" si="18"/>
        <v>44287</v>
      </c>
      <c r="E244" t="s">
        <v>734</v>
      </c>
      <c r="F244" s="657">
        <v>260</v>
      </c>
      <c r="G244" s="657">
        <v>4102</v>
      </c>
      <c r="H244" s="658" t="s">
        <v>688</v>
      </c>
      <c r="I244" s="659">
        <v>0</v>
      </c>
      <c r="J244" s="657">
        <v>2010</v>
      </c>
      <c r="K244" s="646" t="s">
        <v>727</v>
      </c>
      <c r="L244" s="646" t="s">
        <v>968</v>
      </c>
      <c r="M244" s="646" t="str">
        <f t="shared" si="19"/>
        <v>Posted</v>
      </c>
      <c r="N244" s="646" t="s">
        <v>969</v>
      </c>
      <c r="O244" s="646">
        <v>36020</v>
      </c>
      <c r="P244" t="s">
        <v>730</v>
      </c>
      <c r="Q244" s="701" t="str">
        <f t="shared" ref="Q244:Q287" si="24">LEFT("HTG            ",3)</f>
        <v>HTG</v>
      </c>
      <c r="R244" s="660">
        <v>1773.41</v>
      </c>
      <c r="S244" s="660">
        <v>0</v>
      </c>
      <c r="T244" s="647">
        <v>0</v>
      </c>
      <c r="U244" s="661">
        <v>1773.41</v>
      </c>
      <c r="V244" s="661">
        <v>0</v>
      </c>
      <c r="W244" s="662">
        <f t="shared" si="20"/>
        <v>1773.41</v>
      </c>
      <c r="X244" s="647">
        <f t="shared" ca="1" si="21"/>
        <v>82.763000000000005</v>
      </c>
      <c r="Y244" s="662">
        <f t="shared" ca="1" si="22"/>
        <v>21.427570291072097</v>
      </c>
      <c r="Z244" s="701">
        <v>258293</v>
      </c>
      <c r="AA244" s="716" t="s">
        <v>1151</v>
      </c>
    </row>
    <row r="245" spans="1:27" x14ac:dyDescent="0.45">
      <c r="A245" s="655">
        <v>44316</v>
      </c>
      <c r="B245" s="646">
        <v>2021</v>
      </c>
      <c r="C245" s="701">
        <v>4</v>
      </c>
      <c r="D245" s="656">
        <f t="shared" si="18"/>
        <v>44287</v>
      </c>
      <c r="E245" t="s">
        <v>736</v>
      </c>
      <c r="F245" s="657">
        <v>260</v>
      </c>
      <c r="G245" s="657">
        <v>4102</v>
      </c>
      <c r="H245" s="658" t="s">
        <v>688</v>
      </c>
      <c r="I245" s="659">
        <v>0</v>
      </c>
      <c r="J245" s="657">
        <v>2018</v>
      </c>
      <c r="K245" s="646" t="s">
        <v>727</v>
      </c>
      <c r="L245" s="646" t="s">
        <v>968</v>
      </c>
      <c r="M245" s="646" t="str">
        <f t="shared" si="19"/>
        <v>Posted</v>
      </c>
      <c r="N245" s="646" t="s">
        <v>969</v>
      </c>
      <c r="O245" s="646">
        <v>36020</v>
      </c>
      <c r="P245" t="s">
        <v>730</v>
      </c>
      <c r="Q245" s="701" t="str">
        <f t="shared" si="24"/>
        <v>HTG</v>
      </c>
      <c r="R245" s="660">
        <v>567.49</v>
      </c>
      <c r="S245" s="660">
        <v>0</v>
      </c>
      <c r="T245" s="647">
        <v>0</v>
      </c>
      <c r="U245" s="661">
        <v>567.49</v>
      </c>
      <c r="V245" s="661">
        <v>0</v>
      </c>
      <c r="W245" s="662">
        <f t="shared" si="20"/>
        <v>567.49</v>
      </c>
      <c r="X245" s="647">
        <f t="shared" ca="1" si="21"/>
        <v>82.763000000000005</v>
      </c>
      <c r="Y245" s="662">
        <f t="shared" ca="1" si="22"/>
        <v>6.8568079939103219</v>
      </c>
      <c r="Z245" s="701">
        <v>258294</v>
      </c>
      <c r="AA245" s="716" t="s">
        <v>1151</v>
      </c>
    </row>
    <row r="246" spans="1:27" x14ac:dyDescent="0.45">
      <c r="A246" s="655">
        <v>44316</v>
      </c>
      <c r="B246" s="646">
        <v>2021</v>
      </c>
      <c r="C246" s="701">
        <v>4</v>
      </c>
      <c r="D246" s="656">
        <f t="shared" si="18"/>
        <v>44287</v>
      </c>
      <c r="E246" t="s">
        <v>737</v>
      </c>
      <c r="F246" s="657">
        <v>260</v>
      </c>
      <c r="G246" s="657">
        <v>4102</v>
      </c>
      <c r="H246" s="658" t="s">
        <v>688</v>
      </c>
      <c r="I246" s="659">
        <v>0</v>
      </c>
      <c r="J246" s="657">
        <v>2053</v>
      </c>
      <c r="K246" s="646" t="s">
        <v>738</v>
      </c>
      <c r="L246" s="646" t="s">
        <v>968</v>
      </c>
      <c r="M246" s="646" t="str">
        <f t="shared" si="19"/>
        <v>Posted</v>
      </c>
      <c r="N246" s="646" t="s">
        <v>969</v>
      </c>
      <c r="O246" s="646">
        <v>36020</v>
      </c>
      <c r="P246" t="s">
        <v>730</v>
      </c>
      <c r="Q246" s="701" t="str">
        <f t="shared" si="24"/>
        <v>HTG</v>
      </c>
      <c r="R246" s="660">
        <v>2281.6999999999998</v>
      </c>
      <c r="S246" s="660">
        <v>0</v>
      </c>
      <c r="T246" s="647">
        <v>0</v>
      </c>
      <c r="U246" s="661">
        <v>2281.6999999999998</v>
      </c>
      <c r="V246" s="661">
        <v>0</v>
      </c>
      <c r="W246" s="662">
        <f t="shared" si="20"/>
        <v>2281.6999999999998</v>
      </c>
      <c r="X246" s="647">
        <f t="shared" ca="1" si="21"/>
        <v>82.763000000000005</v>
      </c>
      <c r="Y246" s="662">
        <f t="shared" ca="1" si="22"/>
        <v>27.569082802701686</v>
      </c>
      <c r="Z246" s="701">
        <v>258295</v>
      </c>
      <c r="AA246" s="716" t="s">
        <v>1152</v>
      </c>
    </row>
    <row r="247" spans="1:27" x14ac:dyDescent="0.45">
      <c r="A247" s="655">
        <v>44316</v>
      </c>
      <c r="B247" s="646">
        <v>2021</v>
      </c>
      <c r="C247" s="701">
        <v>4</v>
      </c>
      <c r="D247" s="656">
        <f t="shared" si="18"/>
        <v>44287</v>
      </c>
      <c r="E247" t="s">
        <v>741</v>
      </c>
      <c r="F247" s="657">
        <v>260</v>
      </c>
      <c r="G247" s="657">
        <v>4102</v>
      </c>
      <c r="H247" s="658" t="s">
        <v>688</v>
      </c>
      <c r="I247" s="659">
        <v>0</v>
      </c>
      <c r="J247" s="657">
        <v>2062</v>
      </c>
      <c r="K247" s="646" t="s">
        <v>742</v>
      </c>
      <c r="L247" s="646" t="s">
        <v>968</v>
      </c>
      <c r="M247" s="646" t="str">
        <f t="shared" si="19"/>
        <v>Posted</v>
      </c>
      <c r="N247" s="646" t="s">
        <v>969</v>
      </c>
      <c r="O247" s="646">
        <v>36020</v>
      </c>
      <c r="P247" t="s">
        <v>730</v>
      </c>
      <c r="Q247" s="701" t="str">
        <f t="shared" si="24"/>
        <v>HTG</v>
      </c>
      <c r="R247" s="660">
        <v>1770.11</v>
      </c>
      <c r="S247" s="660">
        <v>0</v>
      </c>
      <c r="T247" s="647">
        <v>0</v>
      </c>
      <c r="U247" s="661">
        <v>1770.11</v>
      </c>
      <c r="V247" s="661">
        <v>0</v>
      </c>
      <c r="W247" s="662">
        <f t="shared" si="20"/>
        <v>1770.11</v>
      </c>
      <c r="X247" s="647">
        <f t="shared" ca="1" si="21"/>
        <v>82.763000000000005</v>
      </c>
      <c r="Y247" s="662">
        <f t="shared" ca="1" si="22"/>
        <v>21.387697401012527</v>
      </c>
      <c r="Z247" s="701">
        <v>258296</v>
      </c>
      <c r="AA247" s="716" t="s">
        <v>1153</v>
      </c>
    </row>
    <row r="248" spans="1:27" x14ac:dyDescent="0.45">
      <c r="A248" s="655">
        <v>44316</v>
      </c>
      <c r="B248" s="646">
        <v>2021</v>
      </c>
      <c r="C248" s="701">
        <v>4</v>
      </c>
      <c r="D248" s="656">
        <f t="shared" si="18"/>
        <v>44287</v>
      </c>
      <c r="E248" t="s">
        <v>743</v>
      </c>
      <c r="F248" s="657">
        <v>260</v>
      </c>
      <c r="G248" s="657">
        <v>4102</v>
      </c>
      <c r="H248" s="658" t="s">
        <v>688</v>
      </c>
      <c r="I248" s="659">
        <v>0</v>
      </c>
      <c r="J248" s="657">
        <v>2066</v>
      </c>
      <c r="K248" s="646" t="s">
        <v>744</v>
      </c>
      <c r="L248" s="646" t="s">
        <v>968</v>
      </c>
      <c r="M248" s="646" t="str">
        <f t="shared" si="19"/>
        <v>Posted</v>
      </c>
      <c r="N248" s="646" t="s">
        <v>969</v>
      </c>
      <c r="O248" s="646">
        <v>36020</v>
      </c>
      <c r="P248" t="s">
        <v>730</v>
      </c>
      <c r="Q248" s="701" t="str">
        <f t="shared" si="24"/>
        <v>HTG</v>
      </c>
      <c r="R248" s="660">
        <v>548.67999999999995</v>
      </c>
      <c r="S248" s="660">
        <v>0</v>
      </c>
      <c r="T248" s="647">
        <v>0</v>
      </c>
      <c r="U248" s="661">
        <v>548.67999999999995</v>
      </c>
      <c r="V248" s="661">
        <v>0</v>
      </c>
      <c r="W248" s="662">
        <f t="shared" si="20"/>
        <v>548.67999999999995</v>
      </c>
      <c r="X248" s="647">
        <f t="shared" ca="1" si="21"/>
        <v>82.763000000000005</v>
      </c>
      <c r="Y248" s="662">
        <f t="shared" ca="1" si="22"/>
        <v>6.6295325205707858</v>
      </c>
      <c r="Z248" s="701">
        <v>258297</v>
      </c>
      <c r="AA248" s="716" t="s">
        <v>1154</v>
      </c>
    </row>
    <row r="249" spans="1:27" x14ac:dyDescent="0.45">
      <c r="A249" s="655">
        <v>44316</v>
      </c>
      <c r="B249" s="646">
        <v>2021</v>
      </c>
      <c r="C249" s="701">
        <v>4</v>
      </c>
      <c r="D249" s="656">
        <f t="shared" si="18"/>
        <v>44287</v>
      </c>
      <c r="E249" t="s">
        <v>745</v>
      </c>
      <c r="F249" s="657">
        <v>260</v>
      </c>
      <c r="G249" s="657">
        <v>4102</v>
      </c>
      <c r="H249" s="658" t="s">
        <v>688</v>
      </c>
      <c r="I249" s="659">
        <v>0</v>
      </c>
      <c r="J249" s="657">
        <v>2086</v>
      </c>
      <c r="K249" s="646" t="s">
        <v>746</v>
      </c>
      <c r="L249" s="646" t="s">
        <v>968</v>
      </c>
      <c r="M249" s="646" t="str">
        <f t="shared" si="19"/>
        <v>Posted</v>
      </c>
      <c r="N249" s="646" t="s">
        <v>969</v>
      </c>
      <c r="O249" s="646">
        <v>36020</v>
      </c>
      <c r="P249" t="s">
        <v>730</v>
      </c>
      <c r="Q249" s="701" t="str">
        <f t="shared" si="24"/>
        <v>HTG</v>
      </c>
      <c r="R249" s="660">
        <v>748.2</v>
      </c>
      <c r="S249" s="660">
        <v>0</v>
      </c>
      <c r="T249" s="647">
        <v>0</v>
      </c>
      <c r="U249" s="661">
        <v>748.2</v>
      </c>
      <c r="V249" s="661">
        <v>0</v>
      </c>
      <c r="W249" s="662">
        <f t="shared" si="20"/>
        <v>748.2</v>
      </c>
      <c r="X249" s="647">
        <f t="shared" ca="1" si="21"/>
        <v>82.763000000000005</v>
      </c>
      <c r="Y249" s="662">
        <f t="shared" ca="1" si="22"/>
        <v>9.0402716189601637</v>
      </c>
      <c r="Z249" s="701">
        <v>258298</v>
      </c>
      <c r="AA249" s="716" t="s">
        <v>1155</v>
      </c>
    </row>
    <row r="250" spans="1:27" x14ac:dyDescent="0.45">
      <c r="A250" s="655">
        <v>44316</v>
      </c>
      <c r="B250" s="646">
        <v>2021</v>
      </c>
      <c r="C250" s="701">
        <v>4</v>
      </c>
      <c r="D250" s="656">
        <f t="shared" si="18"/>
        <v>44287</v>
      </c>
      <c r="E250" t="s">
        <v>747</v>
      </c>
      <c r="F250" s="657">
        <v>260</v>
      </c>
      <c r="G250" s="657">
        <v>4102</v>
      </c>
      <c r="H250" s="658" t="s">
        <v>688</v>
      </c>
      <c r="I250" s="659">
        <v>0</v>
      </c>
      <c r="J250" s="657">
        <v>2087</v>
      </c>
      <c r="K250" s="646" t="s">
        <v>748</v>
      </c>
      <c r="L250" s="646" t="s">
        <v>968</v>
      </c>
      <c r="M250" s="646" t="str">
        <f t="shared" si="19"/>
        <v>Posted</v>
      </c>
      <c r="N250" s="646" t="s">
        <v>969</v>
      </c>
      <c r="O250" s="646">
        <v>36020</v>
      </c>
      <c r="P250" t="s">
        <v>730</v>
      </c>
      <c r="Q250" s="701" t="str">
        <f t="shared" si="24"/>
        <v>HTG</v>
      </c>
      <c r="R250" s="660">
        <v>999.15</v>
      </c>
      <c r="S250" s="660">
        <v>0</v>
      </c>
      <c r="T250" s="647">
        <v>0</v>
      </c>
      <c r="U250" s="661">
        <v>999.15</v>
      </c>
      <c r="V250" s="661">
        <v>0</v>
      </c>
      <c r="W250" s="662">
        <f t="shared" si="20"/>
        <v>999.15</v>
      </c>
      <c r="X250" s="647">
        <f t="shared" ca="1" si="21"/>
        <v>82.763000000000005</v>
      </c>
      <c r="Y250" s="662">
        <f t="shared" ca="1" si="22"/>
        <v>12.072423667580923</v>
      </c>
      <c r="Z250" s="701">
        <v>258299</v>
      </c>
      <c r="AA250" s="716" t="s">
        <v>1156</v>
      </c>
    </row>
    <row r="251" spans="1:27" x14ac:dyDescent="0.45">
      <c r="A251" s="655">
        <v>44316</v>
      </c>
      <c r="B251" s="646">
        <v>2021</v>
      </c>
      <c r="C251" s="701">
        <v>4</v>
      </c>
      <c r="D251" s="656">
        <f t="shared" si="18"/>
        <v>44287</v>
      </c>
      <c r="E251" t="s">
        <v>749</v>
      </c>
      <c r="F251" s="657">
        <v>260</v>
      </c>
      <c r="G251" s="657">
        <v>4102</v>
      </c>
      <c r="H251" s="658" t="s">
        <v>688</v>
      </c>
      <c r="I251" s="659">
        <v>0</v>
      </c>
      <c r="J251" s="657">
        <v>2088</v>
      </c>
      <c r="K251" s="646" t="s">
        <v>750</v>
      </c>
      <c r="L251" s="646" t="s">
        <v>968</v>
      </c>
      <c r="M251" s="646" t="str">
        <f t="shared" si="19"/>
        <v>Posted</v>
      </c>
      <c r="N251" s="646" t="s">
        <v>969</v>
      </c>
      <c r="O251" s="646">
        <v>36020</v>
      </c>
      <c r="P251" t="s">
        <v>730</v>
      </c>
      <c r="Q251" s="701" t="str">
        <f t="shared" si="24"/>
        <v>HTG</v>
      </c>
      <c r="R251" s="660">
        <v>1378.13</v>
      </c>
      <c r="S251" s="660">
        <v>0</v>
      </c>
      <c r="T251" s="647">
        <v>0</v>
      </c>
      <c r="U251" s="661">
        <v>1378.13</v>
      </c>
      <c r="V251" s="661">
        <v>0</v>
      </c>
      <c r="W251" s="662">
        <f t="shared" si="20"/>
        <v>1378.13</v>
      </c>
      <c r="X251" s="647">
        <f t="shared" ca="1" si="21"/>
        <v>82.763000000000005</v>
      </c>
      <c r="Y251" s="662">
        <f t="shared" ca="1" si="22"/>
        <v>16.651523023573336</v>
      </c>
      <c r="Z251" s="701">
        <v>258300</v>
      </c>
      <c r="AA251" s="716" t="s">
        <v>1157</v>
      </c>
    </row>
    <row r="252" spans="1:27" x14ac:dyDescent="0.45">
      <c r="A252" s="655">
        <v>44316</v>
      </c>
      <c r="B252" s="646">
        <v>2021</v>
      </c>
      <c r="C252" s="701">
        <v>4</v>
      </c>
      <c r="D252" s="656">
        <f t="shared" si="18"/>
        <v>44287</v>
      </c>
      <c r="E252" t="s">
        <v>751</v>
      </c>
      <c r="F252" s="657">
        <v>260</v>
      </c>
      <c r="G252" s="657">
        <v>4102</v>
      </c>
      <c r="H252" s="658" t="s">
        <v>688</v>
      </c>
      <c r="I252" s="659">
        <v>0</v>
      </c>
      <c r="J252" s="657">
        <v>2089</v>
      </c>
      <c r="K252" s="646" t="s">
        <v>752</v>
      </c>
      <c r="L252" s="646" t="s">
        <v>968</v>
      </c>
      <c r="M252" s="646" t="str">
        <f t="shared" si="19"/>
        <v>Posted</v>
      </c>
      <c r="N252" s="646" t="s">
        <v>969</v>
      </c>
      <c r="O252" s="646">
        <v>36020</v>
      </c>
      <c r="P252" t="s">
        <v>730</v>
      </c>
      <c r="Q252" s="701" t="str">
        <f t="shared" si="24"/>
        <v>HTG</v>
      </c>
      <c r="R252" s="660">
        <v>1894.93</v>
      </c>
      <c r="S252" s="660">
        <v>0</v>
      </c>
      <c r="T252" s="647">
        <v>0</v>
      </c>
      <c r="U252" s="661">
        <v>1894.93</v>
      </c>
      <c r="V252" s="661">
        <v>0</v>
      </c>
      <c r="W252" s="662">
        <f t="shared" si="20"/>
        <v>1894.93</v>
      </c>
      <c r="X252" s="647">
        <f t="shared" ca="1" si="21"/>
        <v>82.763000000000005</v>
      </c>
      <c r="Y252" s="662">
        <f t="shared" ca="1" si="22"/>
        <v>22.895859260780782</v>
      </c>
      <c r="Z252" s="701">
        <v>258301</v>
      </c>
      <c r="AA252" s="716" t="s">
        <v>1158</v>
      </c>
    </row>
    <row r="253" spans="1:27" x14ac:dyDescent="0.45">
      <c r="A253" s="655">
        <v>44316</v>
      </c>
      <c r="B253" s="646">
        <v>2021</v>
      </c>
      <c r="C253" s="701">
        <v>4</v>
      </c>
      <c r="D253" s="656">
        <f t="shared" si="18"/>
        <v>44287</v>
      </c>
      <c r="E253" t="s">
        <v>753</v>
      </c>
      <c r="F253" s="657">
        <v>260</v>
      </c>
      <c r="G253" s="657">
        <v>4102</v>
      </c>
      <c r="H253" s="658" t="s">
        <v>688</v>
      </c>
      <c r="I253" s="659">
        <v>0</v>
      </c>
      <c r="J253" s="657">
        <v>2090</v>
      </c>
      <c r="K253" s="646" t="s">
        <v>754</v>
      </c>
      <c r="L253" s="646" t="s">
        <v>968</v>
      </c>
      <c r="M253" s="646" t="str">
        <f t="shared" si="19"/>
        <v>Posted</v>
      </c>
      <c r="N253" s="646" t="s">
        <v>969</v>
      </c>
      <c r="O253" s="646">
        <v>36020</v>
      </c>
      <c r="P253" t="s">
        <v>730</v>
      </c>
      <c r="Q253" s="701" t="str">
        <f t="shared" si="24"/>
        <v>HTG</v>
      </c>
      <c r="R253" s="660">
        <v>757.97</v>
      </c>
      <c r="S253" s="660">
        <v>0</v>
      </c>
      <c r="T253" s="647">
        <v>0</v>
      </c>
      <c r="U253" s="661">
        <v>757.97</v>
      </c>
      <c r="V253" s="661">
        <v>0</v>
      </c>
      <c r="W253" s="662">
        <f t="shared" si="20"/>
        <v>757.97</v>
      </c>
      <c r="X253" s="647">
        <f t="shared" ca="1" si="21"/>
        <v>82.763000000000005</v>
      </c>
      <c r="Y253" s="662">
        <f t="shared" ca="1" si="22"/>
        <v>9.158319538924399</v>
      </c>
      <c r="Z253" s="701">
        <v>258302</v>
      </c>
      <c r="AA253" s="716" t="s">
        <v>1159</v>
      </c>
    </row>
    <row r="254" spans="1:27" x14ac:dyDescent="0.45">
      <c r="A254" s="655">
        <v>44316</v>
      </c>
      <c r="B254" s="646">
        <v>2021</v>
      </c>
      <c r="C254" s="701">
        <v>4</v>
      </c>
      <c r="D254" s="656">
        <f t="shared" si="18"/>
        <v>44287</v>
      </c>
      <c r="E254" t="s">
        <v>755</v>
      </c>
      <c r="F254" s="657">
        <v>260</v>
      </c>
      <c r="G254" s="657">
        <v>4102</v>
      </c>
      <c r="H254" s="658" t="s">
        <v>688</v>
      </c>
      <c r="I254" s="659">
        <v>0</v>
      </c>
      <c r="J254" s="657">
        <v>2155</v>
      </c>
      <c r="K254" s="646" t="s">
        <v>756</v>
      </c>
      <c r="L254" s="646" t="s">
        <v>968</v>
      </c>
      <c r="M254" s="646" t="str">
        <f t="shared" si="19"/>
        <v>Posted</v>
      </c>
      <c r="N254" s="646" t="s">
        <v>969</v>
      </c>
      <c r="O254" s="646">
        <v>36020</v>
      </c>
      <c r="P254" t="s">
        <v>730</v>
      </c>
      <c r="Q254" s="701" t="str">
        <f t="shared" si="24"/>
        <v>HTG</v>
      </c>
      <c r="R254" s="660">
        <v>1378.13</v>
      </c>
      <c r="S254" s="660">
        <v>0</v>
      </c>
      <c r="T254" s="647">
        <v>0</v>
      </c>
      <c r="U254" s="661">
        <v>1378.13</v>
      </c>
      <c r="V254" s="661">
        <v>0</v>
      </c>
      <c r="W254" s="662">
        <f t="shared" si="20"/>
        <v>1378.13</v>
      </c>
      <c r="X254" s="647">
        <f t="shared" ca="1" si="21"/>
        <v>82.763000000000005</v>
      </c>
      <c r="Y254" s="662">
        <f t="shared" ca="1" si="22"/>
        <v>16.651523023573336</v>
      </c>
      <c r="Z254" s="701">
        <v>258303</v>
      </c>
      <c r="AA254" s="716" t="s">
        <v>1172</v>
      </c>
    </row>
    <row r="255" spans="1:27" x14ac:dyDescent="0.45">
      <c r="A255" s="655">
        <v>44316</v>
      </c>
      <c r="B255" s="646">
        <v>2021</v>
      </c>
      <c r="C255" s="701">
        <v>4</v>
      </c>
      <c r="D255" s="656">
        <f t="shared" si="18"/>
        <v>44287</v>
      </c>
      <c r="E255" t="s">
        <v>757</v>
      </c>
      <c r="F255" s="657">
        <v>260</v>
      </c>
      <c r="G255" s="657">
        <v>4102</v>
      </c>
      <c r="H255" s="658" t="s">
        <v>688</v>
      </c>
      <c r="I255" s="659">
        <v>0</v>
      </c>
      <c r="J255" s="657">
        <v>2214</v>
      </c>
      <c r="K255" s="646" t="s">
        <v>758</v>
      </c>
      <c r="L255" s="646" t="s">
        <v>968</v>
      </c>
      <c r="M255" s="646" t="str">
        <f t="shared" si="19"/>
        <v>Posted</v>
      </c>
      <c r="N255" s="646" t="s">
        <v>969</v>
      </c>
      <c r="O255" s="646">
        <v>36020</v>
      </c>
      <c r="P255" t="s">
        <v>730</v>
      </c>
      <c r="Q255" s="701" t="str">
        <f t="shared" si="24"/>
        <v>HTG</v>
      </c>
      <c r="R255" s="660">
        <v>1955.75</v>
      </c>
      <c r="S255" s="660">
        <v>0</v>
      </c>
      <c r="T255" s="647">
        <v>0</v>
      </c>
      <c r="U255" s="661">
        <v>1955.75</v>
      </c>
      <c r="V255" s="661">
        <v>0</v>
      </c>
      <c r="W255" s="662">
        <f t="shared" si="20"/>
        <v>1955.75</v>
      </c>
      <c r="X255" s="647">
        <f t="shared" ca="1" si="21"/>
        <v>82.763000000000005</v>
      </c>
      <c r="Y255" s="662">
        <f t="shared" ca="1" si="22"/>
        <v>23.630728707272571</v>
      </c>
      <c r="Z255" s="701">
        <v>258304</v>
      </c>
      <c r="AA255" s="716" t="s">
        <v>1160</v>
      </c>
    </row>
    <row r="256" spans="1:27" x14ac:dyDescent="0.45">
      <c r="A256" s="655">
        <v>44316</v>
      </c>
      <c r="B256" s="646">
        <v>2021</v>
      </c>
      <c r="C256" s="701">
        <v>4</v>
      </c>
      <c r="D256" s="656">
        <f t="shared" si="18"/>
        <v>44287</v>
      </c>
      <c r="E256" t="s">
        <v>759</v>
      </c>
      <c r="F256" s="657">
        <v>260</v>
      </c>
      <c r="G256" s="657">
        <v>4102</v>
      </c>
      <c r="H256" s="658" t="s">
        <v>688</v>
      </c>
      <c r="I256" s="659">
        <v>0</v>
      </c>
      <c r="J256" s="657">
        <v>2238</v>
      </c>
      <c r="K256" s="646" t="s">
        <v>760</v>
      </c>
      <c r="L256" s="646" t="s">
        <v>968</v>
      </c>
      <c r="M256" s="646" t="str">
        <f t="shared" si="19"/>
        <v>Posted</v>
      </c>
      <c r="N256" s="646" t="s">
        <v>969</v>
      </c>
      <c r="O256" s="646">
        <v>36020</v>
      </c>
      <c r="P256" t="s">
        <v>730</v>
      </c>
      <c r="Q256" s="701" t="str">
        <f t="shared" si="24"/>
        <v>HTG</v>
      </c>
      <c r="R256" s="660">
        <v>1033.5999999999999</v>
      </c>
      <c r="S256" s="660">
        <v>0</v>
      </c>
      <c r="T256" s="647">
        <v>0</v>
      </c>
      <c r="U256" s="661">
        <v>1033.5999999999999</v>
      </c>
      <c r="V256" s="661">
        <v>0</v>
      </c>
      <c r="W256" s="662">
        <f t="shared" si="20"/>
        <v>1033.5999999999999</v>
      </c>
      <c r="X256" s="647">
        <f t="shared" ca="1" si="21"/>
        <v>82.763000000000005</v>
      </c>
      <c r="Y256" s="662">
        <f t="shared" ca="1" si="22"/>
        <v>12.488672474414894</v>
      </c>
      <c r="Z256" s="701">
        <v>258305</v>
      </c>
      <c r="AA256" s="716" t="s">
        <v>1161</v>
      </c>
    </row>
    <row r="257" spans="1:27" x14ac:dyDescent="0.45">
      <c r="A257" s="655">
        <v>44316</v>
      </c>
      <c r="B257" s="646">
        <v>2021</v>
      </c>
      <c r="C257" s="701">
        <v>4</v>
      </c>
      <c r="D257" s="656">
        <f t="shared" si="18"/>
        <v>44287</v>
      </c>
      <c r="E257" t="s">
        <v>761</v>
      </c>
      <c r="F257" s="657">
        <v>260</v>
      </c>
      <c r="G257" s="657">
        <v>4102</v>
      </c>
      <c r="H257" s="658" t="s">
        <v>688</v>
      </c>
      <c r="I257" s="659">
        <v>0</v>
      </c>
      <c r="J257" s="657">
        <v>2241</v>
      </c>
      <c r="K257" s="646" t="s">
        <v>762</v>
      </c>
      <c r="L257" s="646" t="s">
        <v>968</v>
      </c>
      <c r="M257" s="646" t="str">
        <f t="shared" si="19"/>
        <v>Posted</v>
      </c>
      <c r="N257" s="646" t="s">
        <v>969</v>
      </c>
      <c r="O257" s="646">
        <v>36020</v>
      </c>
      <c r="P257" t="s">
        <v>730</v>
      </c>
      <c r="Q257" s="701" t="str">
        <f t="shared" si="24"/>
        <v>HTG</v>
      </c>
      <c r="R257" s="660">
        <v>861.33</v>
      </c>
      <c r="S257" s="660">
        <v>0</v>
      </c>
      <c r="T257" s="647">
        <v>0</v>
      </c>
      <c r="U257" s="661">
        <v>861.33</v>
      </c>
      <c r="V257" s="661">
        <v>0</v>
      </c>
      <c r="W257" s="662">
        <f t="shared" si="20"/>
        <v>861.33</v>
      </c>
      <c r="X257" s="647">
        <f t="shared" ca="1" si="21"/>
        <v>82.763000000000005</v>
      </c>
      <c r="Y257" s="662">
        <f t="shared" ca="1" si="22"/>
        <v>10.407186786365887</v>
      </c>
      <c r="Z257" s="701">
        <v>258306</v>
      </c>
      <c r="AA257" s="716" t="s">
        <v>1162</v>
      </c>
    </row>
    <row r="258" spans="1:27" x14ac:dyDescent="0.45">
      <c r="A258" s="655">
        <v>44316</v>
      </c>
      <c r="B258" s="646">
        <v>2021</v>
      </c>
      <c r="C258" s="701">
        <v>4</v>
      </c>
      <c r="D258" s="656">
        <f t="shared" si="18"/>
        <v>44287</v>
      </c>
      <c r="E258" t="s">
        <v>763</v>
      </c>
      <c r="F258" s="657">
        <v>260</v>
      </c>
      <c r="G258" s="657">
        <v>4102</v>
      </c>
      <c r="H258" s="658" t="s">
        <v>688</v>
      </c>
      <c r="I258" s="659">
        <v>0</v>
      </c>
      <c r="J258" s="657">
        <v>4022</v>
      </c>
      <c r="K258" s="646" t="s">
        <v>764</v>
      </c>
      <c r="L258" s="646" t="s">
        <v>968</v>
      </c>
      <c r="M258" s="646" t="str">
        <f t="shared" si="19"/>
        <v>Posted</v>
      </c>
      <c r="N258" s="646" t="s">
        <v>969</v>
      </c>
      <c r="O258" s="646">
        <v>36020</v>
      </c>
      <c r="P258" t="s">
        <v>730</v>
      </c>
      <c r="Q258" s="701" t="str">
        <f t="shared" si="24"/>
        <v>HTG</v>
      </c>
      <c r="R258" s="660">
        <v>1766.04</v>
      </c>
      <c r="S258" s="660">
        <v>0</v>
      </c>
      <c r="T258" s="647">
        <v>0</v>
      </c>
      <c r="U258" s="661">
        <v>1766.04</v>
      </c>
      <c r="V258" s="661">
        <v>0</v>
      </c>
      <c r="W258" s="662">
        <f t="shared" si="20"/>
        <v>1766.04</v>
      </c>
      <c r="X258" s="647">
        <f t="shared" ca="1" si="21"/>
        <v>82.763000000000005</v>
      </c>
      <c r="Y258" s="662">
        <f t="shared" ca="1" si="22"/>
        <v>21.338520836605728</v>
      </c>
      <c r="Z258" s="701">
        <v>258307</v>
      </c>
      <c r="AA258" s="716" t="s">
        <v>1163</v>
      </c>
    </row>
    <row r="259" spans="1:27" x14ac:dyDescent="0.45">
      <c r="A259" s="655">
        <v>44316</v>
      </c>
      <c r="B259" s="646">
        <v>2021</v>
      </c>
      <c r="C259" s="701">
        <v>4</v>
      </c>
      <c r="D259" s="656">
        <f t="shared" si="18"/>
        <v>44287</v>
      </c>
      <c r="E259" t="s">
        <v>881</v>
      </c>
      <c r="F259" s="657">
        <v>260</v>
      </c>
      <c r="G259" s="657">
        <v>4102</v>
      </c>
      <c r="H259" s="658" t="s">
        <v>688</v>
      </c>
      <c r="I259" s="659">
        <v>0</v>
      </c>
      <c r="J259" s="657">
        <v>2104</v>
      </c>
      <c r="K259" s="646" t="s">
        <v>882</v>
      </c>
      <c r="L259" s="646" t="s">
        <v>968</v>
      </c>
      <c r="M259" s="646" t="str">
        <f t="shared" si="19"/>
        <v>Posted</v>
      </c>
      <c r="N259" s="646" t="s">
        <v>969</v>
      </c>
      <c r="O259" s="646">
        <v>36020</v>
      </c>
      <c r="P259" t="s">
        <v>730</v>
      </c>
      <c r="Q259" s="701" t="str">
        <f t="shared" si="24"/>
        <v>HTG</v>
      </c>
      <c r="R259" s="660">
        <v>1995.66</v>
      </c>
      <c r="S259" s="660">
        <v>0</v>
      </c>
      <c r="T259" s="647">
        <v>0</v>
      </c>
      <c r="U259" s="661">
        <v>1995.66</v>
      </c>
      <c r="V259" s="661">
        <v>0</v>
      </c>
      <c r="W259" s="662">
        <f t="shared" si="20"/>
        <v>1995.66</v>
      </c>
      <c r="X259" s="647">
        <f t="shared" ca="1" si="21"/>
        <v>82.763000000000005</v>
      </c>
      <c r="Y259" s="662">
        <f t="shared" ca="1" si="22"/>
        <v>24.112949023114194</v>
      </c>
      <c r="Z259" s="701">
        <v>258310</v>
      </c>
      <c r="AA259" s="716" t="s">
        <v>1164</v>
      </c>
    </row>
    <row r="260" spans="1:27" x14ac:dyDescent="0.45">
      <c r="A260" s="655">
        <v>44316</v>
      </c>
      <c r="B260" s="646">
        <v>2021</v>
      </c>
      <c r="C260" s="701">
        <v>4</v>
      </c>
      <c r="D260" s="656">
        <f t="shared" si="18"/>
        <v>44287</v>
      </c>
      <c r="E260" t="s">
        <v>970</v>
      </c>
      <c r="F260" s="657">
        <v>260</v>
      </c>
      <c r="G260" s="657">
        <v>4102</v>
      </c>
      <c r="H260" s="658" t="s">
        <v>688</v>
      </c>
      <c r="I260" s="659">
        <v>0</v>
      </c>
      <c r="J260" s="657">
        <v>2161</v>
      </c>
      <c r="K260" s="646" t="s">
        <v>971</v>
      </c>
      <c r="L260" s="646" t="s">
        <v>968</v>
      </c>
      <c r="M260" s="646" t="str">
        <f t="shared" si="19"/>
        <v>Posted</v>
      </c>
      <c r="N260" s="646" t="s">
        <v>969</v>
      </c>
      <c r="O260" s="646">
        <v>36020</v>
      </c>
      <c r="P260" t="s">
        <v>730</v>
      </c>
      <c r="Q260" s="701" t="str">
        <f t="shared" si="24"/>
        <v>HTG</v>
      </c>
      <c r="R260" s="660">
        <v>1378.13</v>
      </c>
      <c r="S260" s="660">
        <v>0</v>
      </c>
      <c r="T260" s="647">
        <v>0</v>
      </c>
      <c r="U260" s="661">
        <v>1378.13</v>
      </c>
      <c r="V260" s="661">
        <v>0</v>
      </c>
      <c r="W260" s="662">
        <f t="shared" si="20"/>
        <v>1378.13</v>
      </c>
      <c r="X260" s="647">
        <f t="shared" ca="1" si="21"/>
        <v>82.763000000000005</v>
      </c>
      <c r="Y260" s="662">
        <f t="shared" ca="1" si="22"/>
        <v>16.651523023573336</v>
      </c>
      <c r="Z260" s="701">
        <v>258311</v>
      </c>
      <c r="AA260" s="716" t="s">
        <v>1172</v>
      </c>
    </row>
    <row r="261" spans="1:27" x14ac:dyDescent="0.45">
      <c r="A261" s="655">
        <v>44316</v>
      </c>
      <c r="B261" s="646">
        <v>2021</v>
      </c>
      <c r="C261" s="701">
        <v>4</v>
      </c>
      <c r="D261" s="656">
        <f t="shared" si="18"/>
        <v>44287</v>
      </c>
      <c r="E261" t="s">
        <v>972</v>
      </c>
      <c r="F261" s="657">
        <v>260</v>
      </c>
      <c r="G261" s="657">
        <v>4102</v>
      </c>
      <c r="H261" s="658" t="s">
        <v>688</v>
      </c>
      <c r="I261" s="659">
        <v>0</v>
      </c>
      <c r="J261" s="657">
        <v>4076</v>
      </c>
      <c r="K261" s="646" t="s">
        <v>973</v>
      </c>
      <c r="L261" s="646" t="s">
        <v>968</v>
      </c>
      <c r="M261" s="646" t="str">
        <f t="shared" si="19"/>
        <v>Posted</v>
      </c>
      <c r="N261" s="646" t="s">
        <v>969</v>
      </c>
      <c r="O261" s="646">
        <v>36020</v>
      </c>
      <c r="P261" t="s">
        <v>730</v>
      </c>
      <c r="Q261" s="701" t="str">
        <f t="shared" si="24"/>
        <v>HTG</v>
      </c>
      <c r="R261" s="660">
        <v>2362.85</v>
      </c>
      <c r="S261" s="660">
        <v>0</v>
      </c>
      <c r="T261" s="647">
        <v>0</v>
      </c>
      <c r="U261" s="661">
        <v>2362.85</v>
      </c>
      <c r="V261" s="661">
        <v>0</v>
      </c>
      <c r="W261" s="662">
        <f t="shared" si="20"/>
        <v>2362.85</v>
      </c>
      <c r="X261" s="647">
        <f t="shared" ca="1" si="21"/>
        <v>82.763000000000005</v>
      </c>
      <c r="Y261" s="662">
        <f t="shared" ca="1" si="22"/>
        <v>28.54959341734833</v>
      </c>
      <c r="Z261" s="701">
        <v>258312</v>
      </c>
      <c r="AA261" s="716" t="s">
        <v>143</v>
      </c>
    </row>
    <row r="262" spans="1:27" x14ac:dyDescent="0.45">
      <c r="A262" s="655">
        <v>44316</v>
      </c>
      <c r="B262" s="646">
        <v>2021</v>
      </c>
      <c r="C262" s="701">
        <v>4</v>
      </c>
      <c r="D262" s="656">
        <f t="shared" si="18"/>
        <v>44287</v>
      </c>
      <c r="E262" t="s">
        <v>974</v>
      </c>
      <c r="F262" s="657">
        <v>260</v>
      </c>
      <c r="G262" s="657">
        <v>4102</v>
      </c>
      <c r="H262" s="658" t="s">
        <v>688</v>
      </c>
      <c r="I262" s="659">
        <v>0</v>
      </c>
      <c r="J262" s="657">
        <v>4074</v>
      </c>
      <c r="K262" s="646" t="s">
        <v>975</v>
      </c>
      <c r="L262" s="646" t="s">
        <v>968</v>
      </c>
      <c r="M262" s="646" t="str">
        <f t="shared" si="19"/>
        <v>Posted</v>
      </c>
      <c r="N262" s="646" t="s">
        <v>969</v>
      </c>
      <c r="O262" s="646">
        <v>36020</v>
      </c>
      <c r="P262" t="s">
        <v>730</v>
      </c>
      <c r="Q262" s="701" t="str">
        <f t="shared" si="24"/>
        <v>HTG</v>
      </c>
      <c r="R262" s="660">
        <v>3445.34</v>
      </c>
      <c r="S262" s="660">
        <v>0</v>
      </c>
      <c r="T262" s="647">
        <v>0</v>
      </c>
      <c r="U262" s="661">
        <v>3445.34</v>
      </c>
      <c r="V262" s="661">
        <v>0</v>
      </c>
      <c r="W262" s="662">
        <f t="shared" si="20"/>
        <v>3445.34</v>
      </c>
      <c r="X262" s="647">
        <f t="shared" ca="1" si="21"/>
        <v>82.763000000000005</v>
      </c>
      <c r="Y262" s="662">
        <f t="shared" ca="1" si="22"/>
        <v>41.6289887993427</v>
      </c>
      <c r="Z262" s="701">
        <v>258313</v>
      </c>
      <c r="AA262" s="716" t="s">
        <v>142</v>
      </c>
    </row>
    <row r="263" spans="1:27" x14ac:dyDescent="0.45">
      <c r="A263" s="655">
        <v>44316</v>
      </c>
      <c r="B263" s="646">
        <v>2021</v>
      </c>
      <c r="C263" s="701">
        <v>4</v>
      </c>
      <c r="D263" s="656">
        <f t="shared" si="18"/>
        <v>44287</v>
      </c>
      <c r="E263" t="s">
        <v>976</v>
      </c>
      <c r="F263" s="657">
        <v>1684</v>
      </c>
      <c r="G263" s="657">
        <v>4102</v>
      </c>
      <c r="H263" s="658" t="s">
        <v>688</v>
      </c>
      <c r="I263" s="659">
        <v>0</v>
      </c>
      <c r="J263" s="657">
        <v>8004</v>
      </c>
      <c r="K263" s="646" t="s">
        <v>977</v>
      </c>
      <c r="L263" s="646" t="s">
        <v>978</v>
      </c>
      <c r="M263" s="646" t="str">
        <f t="shared" si="19"/>
        <v>Posted</v>
      </c>
      <c r="N263" s="646" t="s">
        <v>979</v>
      </c>
      <c r="O263" s="646">
        <v>35885</v>
      </c>
      <c r="P263" t="s">
        <v>980</v>
      </c>
      <c r="Q263" s="701" t="str">
        <f t="shared" si="24"/>
        <v>HTG</v>
      </c>
      <c r="R263" s="660">
        <v>6568</v>
      </c>
      <c r="S263" s="660">
        <v>0</v>
      </c>
      <c r="T263" s="647">
        <v>0</v>
      </c>
      <c r="U263" s="661">
        <v>6568</v>
      </c>
      <c r="V263" s="661">
        <v>0</v>
      </c>
      <c r="W263" s="662">
        <f t="shared" si="20"/>
        <v>6568</v>
      </c>
      <c r="X263" s="647">
        <f t="shared" ca="1" si="21"/>
        <v>82.763000000000005</v>
      </c>
      <c r="Y263" s="662">
        <f t="shared" ca="1" si="22"/>
        <v>79.359133912497128</v>
      </c>
      <c r="Z263" s="701">
        <v>258485</v>
      </c>
      <c r="AA263" s="716" t="s">
        <v>1173</v>
      </c>
    </row>
    <row r="264" spans="1:27" x14ac:dyDescent="0.45">
      <c r="A264" s="655">
        <v>44316</v>
      </c>
      <c r="B264" s="646">
        <v>2021</v>
      </c>
      <c r="C264" s="701">
        <v>4</v>
      </c>
      <c r="D264" s="656">
        <f t="shared" si="18"/>
        <v>44287</v>
      </c>
      <c r="E264" t="s">
        <v>976</v>
      </c>
      <c r="F264" s="657">
        <v>1684</v>
      </c>
      <c r="G264" s="657">
        <v>4102</v>
      </c>
      <c r="H264" s="658" t="s">
        <v>688</v>
      </c>
      <c r="I264" s="659">
        <v>0</v>
      </c>
      <c r="J264" s="657">
        <v>8004</v>
      </c>
      <c r="K264" s="646" t="s">
        <v>977</v>
      </c>
      <c r="L264" s="646" t="s">
        <v>978</v>
      </c>
      <c r="M264" s="646" t="str">
        <f t="shared" si="19"/>
        <v>Posted</v>
      </c>
      <c r="N264" s="646" t="s">
        <v>979</v>
      </c>
      <c r="O264" s="646">
        <v>35885</v>
      </c>
      <c r="P264" t="s">
        <v>981</v>
      </c>
      <c r="Q264" s="701" t="str">
        <f t="shared" si="24"/>
        <v>HTG</v>
      </c>
      <c r="R264" s="660">
        <v>4009.6</v>
      </c>
      <c r="S264" s="660">
        <v>0</v>
      </c>
      <c r="T264" s="647">
        <v>0</v>
      </c>
      <c r="U264" s="661">
        <v>4009.6</v>
      </c>
      <c r="V264" s="661">
        <v>0</v>
      </c>
      <c r="W264" s="662">
        <f t="shared" si="20"/>
        <v>4009.6</v>
      </c>
      <c r="X264" s="647">
        <f t="shared" ca="1" si="21"/>
        <v>82.763000000000005</v>
      </c>
      <c r="Y264" s="662">
        <f t="shared" ca="1" si="22"/>
        <v>48.44676969177047</v>
      </c>
      <c r="Z264" s="701">
        <v>258486</v>
      </c>
      <c r="AA264" s="716" t="s">
        <v>1173</v>
      </c>
    </row>
    <row r="265" spans="1:27" x14ac:dyDescent="0.45">
      <c r="A265" s="655">
        <v>44316</v>
      </c>
      <c r="B265" s="646">
        <v>2021</v>
      </c>
      <c r="C265" s="701">
        <v>4</v>
      </c>
      <c r="D265" s="656">
        <f t="shared" si="18"/>
        <v>44287</v>
      </c>
      <c r="E265" t="s">
        <v>982</v>
      </c>
      <c r="F265" s="657">
        <v>1683</v>
      </c>
      <c r="G265" s="657">
        <v>4102</v>
      </c>
      <c r="H265" s="658" t="s">
        <v>688</v>
      </c>
      <c r="I265" s="659">
        <v>0</v>
      </c>
      <c r="J265" s="657">
        <v>8004</v>
      </c>
      <c r="K265" s="646" t="s">
        <v>983</v>
      </c>
      <c r="L265" s="646" t="s">
        <v>978</v>
      </c>
      <c r="M265" s="646" t="str">
        <f t="shared" si="19"/>
        <v>Posted</v>
      </c>
      <c r="N265" s="646" t="s">
        <v>979</v>
      </c>
      <c r="O265" s="646">
        <v>35885</v>
      </c>
      <c r="P265" t="s">
        <v>984</v>
      </c>
      <c r="Q265" s="701" t="str">
        <f t="shared" si="24"/>
        <v>HTG</v>
      </c>
      <c r="R265" s="660">
        <v>13387.5</v>
      </c>
      <c r="S265" s="660">
        <v>0</v>
      </c>
      <c r="T265" s="647">
        <v>0</v>
      </c>
      <c r="U265" s="661">
        <v>13387.5</v>
      </c>
      <c r="V265" s="661">
        <v>0</v>
      </c>
      <c r="W265" s="662">
        <f t="shared" si="20"/>
        <v>13387.5</v>
      </c>
      <c r="X265" s="647">
        <f t="shared" ca="1" si="21"/>
        <v>82.763000000000005</v>
      </c>
      <c r="Y265" s="662">
        <f t="shared" ca="1" si="22"/>
        <v>161.75706535529162</v>
      </c>
      <c r="Z265" s="701">
        <v>258487</v>
      </c>
      <c r="AA265" s="716" t="s">
        <v>1174</v>
      </c>
    </row>
    <row r="266" spans="1:27" x14ac:dyDescent="0.45">
      <c r="A266" s="655">
        <v>44316</v>
      </c>
      <c r="B266" s="646">
        <v>2021</v>
      </c>
      <c r="C266" s="701">
        <v>4</v>
      </c>
      <c r="D266" s="656">
        <f t="shared" si="18"/>
        <v>44287</v>
      </c>
      <c r="E266" t="s">
        <v>982</v>
      </c>
      <c r="F266" s="657">
        <v>1683</v>
      </c>
      <c r="G266" s="657">
        <v>4102</v>
      </c>
      <c r="H266" s="658" t="s">
        <v>688</v>
      </c>
      <c r="I266" s="659">
        <v>0</v>
      </c>
      <c r="J266" s="657">
        <v>8004</v>
      </c>
      <c r="K266" s="646" t="s">
        <v>983</v>
      </c>
      <c r="L266" s="646" t="s">
        <v>978</v>
      </c>
      <c r="M266" s="646" t="str">
        <f t="shared" si="19"/>
        <v>Posted</v>
      </c>
      <c r="N266" s="646" t="s">
        <v>979</v>
      </c>
      <c r="O266" s="646">
        <v>35885</v>
      </c>
      <c r="P266" t="s">
        <v>985</v>
      </c>
      <c r="Q266" s="701" t="str">
        <f t="shared" si="24"/>
        <v>HTG</v>
      </c>
      <c r="R266" s="660">
        <v>11250</v>
      </c>
      <c r="S266" s="660">
        <v>0</v>
      </c>
      <c r="T266" s="647">
        <v>0</v>
      </c>
      <c r="U266" s="661">
        <v>11250</v>
      </c>
      <c r="V266" s="661">
        <v>0</v>
      </c>
      <c r="W266" s="662">
        <f t="shared" si="20"/>
        <v>11250</v>
      </c>
      <c r="X266" s="647">
        <f t="shared" ca="1" si="21"/>
        <v>82.763000000000005</v>
      </c>
      <c r="Y266" s="662">
        <f t="shared" ca="1" si="22"/>
        <v>135.93030702125344</v>
      </c>
      <c r="Z266" s="701">
        <v>258488</v>
      </c>
      <c r="AA266" s="716" t="s">
        <v>1174</v>
      </c>
    </row>
    <row r="267" spans="1:27" x14ac:dyDescent="0.45">
      <c r="A267" s="655">
        <v>44316</v>
      </c>
      <c r="B267" s="646">
        <v>2021</v>
      </c>
      <c r="C267" s="701">
        <v>4</v>
      </c>
      <c r="D267" s="656">
        <f t="shared" si="18"/>
        <v>44287</v>
      </c>
      <c r="E267" t="s">
        <v>982</v>
      </c>
      <c r="F267" s="657">
        <v>1683</v>
      </c>
      <c r="G267" s="657">
        <v>4102</v>
      </c>
      <c r="H267" s="658" t="s">
        <v>688</v>
      </c>
      <c r="I267" s="659">
        <v>0</v>
      </c>
      <c r="J267" s="657">
        <v>8004</v>
      </c>
      <c r="K267" s="646" t="s">
        <v>983</v>
      </c>
      <c r="L267" s="646" t="s">
        <v>978</v>
      </c>
      <c r="M267" s="646" t="str">
        <f t="shared" si="19"/>
        <v>Posted</v>
      </c>
      <c r="N267" s="646" t="s">
        <v>979</v>
      </c>
      <c r="O267" s="646">
        <v>35885</v>
      </c>
      <c r="P267" t="s">
        <v>986</v>
      </c>
      <c r="Q267" s="701" t="str">
        <f t="shared" si="24"/>
        <v>HTG</v>
      </c>
      <c r="R267" s="660">
        <v>15180</v>
      </c>
      <c r="S267" s="660">
        <v>0</v>
      </c>
      <c r="T267" s="647">
        <v>0</v>
      </c>
      <c r="U267" s="661">
        <v>15180</v>
      </c>
      <c r="V267" s="661">
        <v>0</v>
      </c>
      <c r="W267" s="662">
        <f t="shared" si="20"/>
        <v>15180</v>
      </c>
      <c r="X267" s="647">
        <f t="shared" ca="1" si="21"/>
        <v>82.763000000000005</v>
      </c>
      <c r="Y267" s="662">
        <f t="shared" ca="1" si="22"/>
        <v>183.41529427401133</v>
      </c>
      <c r="Z267" s="701">
        <v>258489</v>
      </c>
      <c r="AA267" s="716" t="s">
        <v>1174</v>
      </c>
    </row>
    <row r="268" spans="1:27" x14ac:dyDescent="0.45">
      <c r="A268" s="655">
        <v>44316</v>
      </c>
      <c r="B268" s="646">
        <v>2021</v>
      </c>
      <c r="C268" s="701">
        <v>4</v>
      </c>
      <c r="D268" s="656">
        <f t="shared" si="18"/>
        <v>44287</v>
      </c>
      <c r="E268" t="s">
        <v>982</v>
      </c>
      <c r="F268" s="657">
        <v>1683</v>
      </c>
      <c r="G268" s="657">
        <v>4102</v>
      </c>
      <c r="H268" s="658" t="s">
        <v>688</v>
      </c>
      <c r="I268" s="659">
        <v>0</v>
      </c>
      <c r="J268" s="657">
        <v>8004</v>
      </c>
      <c r="K268" s="646" t="s">
        <v>983</v>
      </c>
      <c r="L268" s="646" t="s">
        <v>978</v>
      </c>
      <c r="M268" s="646" t="str">
        <f t="shared" si="19"/>
        <v>Posted</v>
      </c>
      <c r="N268" s="646" t="s">
        <v>979</v>
      </c>
      <c r="O268" s="646">
        <v>35885</v>
      </c>
      <c r="P268" t="s">
        <v>987</v>
      </c>
      <c r="Q268" s="701" t="str">
        <f t="shared" si="24"/>
        <v>HTG</v>
      </c>
      <c r="R268" s="660">
        <v>2969.6</v>
      </c>
      <c r="S268" s="660">
        <v>0</v>
      </c>
      <c r="T268" s="647">
        <v>0</v>
      </c>
      <c r="U268" s="661">
        <v>2969.6</v>
      </c>
      <c r="V268" s="661">
        <v>0</v>
      </c>
      <c r="W268" s="662">
        <f t="shared" si="20"/>
        <v>2969.6</v>
      </c>
      <c r="X268" s="647">
        <f t="shared" ca="1" si="21"/>
        <v>82.763000000000005</v>
      </c>
      <c r="Y268" s="662">
        <f t="shared" ca="1" si="22"/>
        <v>35.880767976027933</v>
      </c>
      <c r="Z268" s="701">
        <v>258490</v>
      </c>
      <c r="AA268" s="716" t="s">
        <v>1174</v>
      </c>
    </row>
    <row r="269" spans="1:27" x14ac:dyDescent="0.45">
      <c r="A269" s="655">
        <v>44316</v>
      </c>
      <c r="B269" s="646">
        <v>2021</v>
      </c>
      <c r="C269" s="701">
        <v>4</v>
      </c>
      <c r="D269" s="656">
        <f t="shared" si="18"/>
        <v>44287</v>
      </c>
      <c r="E269" t="s">
        <v>982</v>
      </c>
      <c r="F269" s="657">
        <v>1683</v>
      </c>
      <c r="G269" s="657">
        <v>4102</v>
      </c>
      <c r="H269" s="658" t="s">
        <v>688</v>
      </c>
      <c r="I269" s="659">
        <v>0</v>
      </c>
      <c r="J269" s="657">
        <v>8004</v>
      </c>
      <c r="K269" s="646" t="s">
        <v>983</v>
      </c>
      <c r="L269" s="646" t="s">
        <v>978</v>
      </c>
      <c r="M269" s="646" t="str">
        <f t="shared" si="19"/>
        <v>Posted</v>
      </c>
      <c r="N269" s="646" t="s">
        <v>979</v>
      </c>
      <c r="O269" s="646">
        <v>35885</v>
      </c>
      <c r="P269" t="s">
        <v>988</v>
      </c>
      <c r="Q269" s="701" t="str">
        <f t="shared" si="24"/>
        <v>HTG</v>
      </c>
      <c r="R269" s="660">
        <v>3600</v>
      </c>
      <c r="S269" s="660">
        <v>0</v>
      </c>
      <c r="T269" s="647">
        <v>0</v>
      </c>
      <c r="U269" s="661">
        <v>3600</v>
      </c>
      <c r="V269" s="661">
        <v>0</v>
      </c>
      <c r="W269" s="662">
        <f t="shared" si="20"/>
        <v>3600</v>
      </c>
      <c r="X269" s="647">
        <f t="shared" ca="1" si="21"/>
        <v>82.763000000000005</v>
      </c>
      <c r="Y269" s="662">
        <f t="shared" ca="1" si="22"/>
        <v>43.497698246801107</v>
      </c>
      <c r="Z269" s="701">
        <v>258491</v>
      </c>
      <c r="AA269" s="716" t="s">
        <v>1174</v>
      </c>
    </row>
    <row r="270" spans="1:27" x14ac:dyDescent="0.45">
      <c r="A270" s="655">
        <v>44316</v>
      </c>
      <c r="B270" s="646">
        <v>2021</v>
      </c>
      <c r="C270" s="701">
        <v>4</v>
      </c>
      <c r="D270" s="656">
        <f t="shared" si="18"/>
        <v>44287</v>
      </c>
      <c r="E270" t="s">
        <v>982</v>
      </c>
      <c r="F270" s="657">
        <v>1683</v>
      </c>
      <c r="G270" s="657">
        <v>4102</v>
      </c>
      <c r="H270" s="658" t="s">
        <v>688</v>
      </c>
      <c r="I270" s="659">
        <v>0</v>
      </c>
      <c r="J270" s="657">
        <v>8004</v>
      </c>
      <c r="K270" s="646" t="s">
        <v>983</v>
      </c>
      <c r="L270" s="646" t="s">
        <v>978</v>
      </c>
      <c r="M270" s="646" t="str">
        <f t="shared" si="19"/>
        <v>Posted</v>
      </c>
      <c r="N270" s="646" t="s">
        <v>979</v>
      </c>
      <c r="O270" s="646">
        <v>35885</v>
      </c>
      <c r="P270" t="s">
        <v>989</v>
      </c>
      <c r="Q270" s="701" t="str">
        <f t="shared" si="24"/>
        <v>HTG</v>
      </c>
      <c r="R270" s="660">
        <v>7690</v>
      </c>
      <c r="S270" s="660">
        <v>0</v>
      </c>
      <c r="T270" s="647">
        <v>0</v>
      </c>
      <c r="U270" s="661">
        <v>7690</v>
      </c>
      <c r="V270" s="661">
        <v>0</v>
      </c>
      <c r="W270" s="662">
        <f t="shared" si="20"/>
        <v>7690</v>
      </c>
      <c r="X270" s="647">
        <f t="shared" ca="1" si="21"/>
        <v>82.763000000000005</v>
      </c>
      <c r="Y270" s="662">
        <f t="shared" ca="1" si="22"/>
        <v>92.915916532750131</v>
      </c>
      <c r="Z270" s="701">
        <v>258492</v>
      </c>
      <c r="AA270" s="716" t="s">
        <v>1174</v>
      </c>
    </row>
    <row r="271" spans="1:27" x14ac:dyDescent="0.45">
      <c r="A271" s="655">
        <v>44316</v>
      </c>
      <c r="B271" s="646">
        <v>2021</v>
      </c>
      <c r="C271" s="701">
        <v>4</v>
      </c>
      <c r="D271" s="656">
        <f t="shared" si="18"/>
        <v>44287</v>
      </c>
      <c r="E271" t="s">
        <v>982</v>
      </c>
      <c r="F271" s="657">
        <v>1683</v>
      </c>
      <c r="G271" s="657">
        <v>4102</v>
      </c>
      <c r="H271" s="658" t="s">
        <v>688</v>
      </c>
      <c r="I271" s="659">
        <v>0</v>
      </c>
      <c r="J271" s="657">
        <v>8004</v>
      </c>
      <c r="K271" s="646" t="s">
        <v>983</v>
      </c>
      <c r="L271" s="646" t="s">
        <v>978</v>
      </c>
      <c r="M271" s="646" t="str">
        <f t="shared" si="19"/>
        <v>Posted</v>
      </c>
      <c r="N271" s="646" t="s">
        <v>979</v>
      </c>
      <c r="O271" s="646">
        <v>35885</v>
      </c>
      <c r="P271" t="s">
        <v>990</v>
      </c>
      <c r="Q271" s="701" t="str">
        <f t="shared" si="24"/>
        <v>HTG</v>
      </c>
      <c r="R271" s="660">
        <v>5874.2</v>
      </c>
      <c r="S271" s="660">
        <v>0</v>
      </c>
      <c r="T271" s="647">
        <v>0</v>
      </c>
      <c r="U271" s="661">
        <v>5874.2</v>
      </c>
      <c r="V271" s="661">
        <v>0</v>
      </c>
      <c r="W271" s="662">
        <f t="shared" si="20"/>
        <v>5874.2</v>
      </c>
      <c r="X271" s="647">
        <f t="shared" ca="1" si="21"/>
        <v>82.763000000000005</v>
      </c>
      <c r="Y271" s="662">
        <f t="shared" ca="1" si="22"/>
        <v>70.976160844821962</v>
      </c>
      <c r="Z271" s="701">
        <v>258493</v>
      </c>
      <c r="AA271" s="716" t="s">
        <v>1174</v>
      </c>
    </row>
    <row r="272" spans="1:27" x14ac:dyDescent="0.45">
      <c r="A272" s="655">
        <v>44316</v>
      </c>
      <c r="B272" s="646">
        <v>2021</v>
      </c>
      <c r="C272" s="701">
        <v>4</v>
      </c>
      <c r="D272" s="656">
        <f t="shared" si="18"/>
        <v>44287</v>
      </c>
      <c r="E272" t="s">
        <v>982</v>
      </c>
      <c r="F272" s="657">
        <v>1683</v>
      </c>
      <c r="G272" s="657">
        <v>4102</v>
      </c>
      <c r="H272" s="658" t="s">
        <v>688</v>
      </c>
      <c r="I272" s="659">
        <v>0</v>
      </c>
      <c r="J272" s="657">
        <v>8004</v>
      </c>
      <c r="K272" s="646" t="s">
        <v>983</v>
      </c>
      <c r="L272" s="646" t="s">
        <v>978</v>
      </c>
      <c r="M272" s="646" t="str">
        <f t="shared" si="19"/>
        <v>Posted</v>
      </c>
      <c r="N272" s="646" t="s">
        <v>979</v>
      </c>
      <c r="O272" s="646">
        <v>35885</v>
      </c>
      <c r="P272" t="s">
        <v>991</v>
      </c>
      <c r="Q272" s="701" t="str">
        <f t="shared" si="24"/>
        <v>HTG</v>
      </c>
      <c r="R272" s="660">
        <v>10996.5</v>
      </c>
      <c r="S272" s="660">
        <v>0</v>
      </c>
      <c r="T272" s="647">
        <v>0</v>
      </c>
      <c r="U272" s="661">
        <v>10996.5</v>
      </c>
      <c r="V272" s="661">
        <v>0</v>
      </c>
      <c r="W272" s="662">
        <f t="shared" si="20"/>
        <v>10996.5</v>
      </c>
      <c r="X272" s="647">
        <f t="shared" ca="1" si="21"/>
        <v>82.763000000000005</v>
      </c>
      <c r="Y272" s="662">
        <f t="shared" ca="1" si="22"/>
        <v>132.86734410304121</v>
      </c>
      <c r="Z272" s="701">
        <v>258494</v>
      </c>
      <c r="AA272" s="716" t="s">
        <v>1174</v>
      </c>
    </row>
    <row r="273" spans="1:27" x14ac:dyDescent="0.45">
      <c r="A273" s="655">
        <v>44316</v>
      </c>
      <c r="B273" s="646">
        <v>2021</v>
      </c>
      <c r="C273" s="701">
        <v>4</v>
      </c>
      <c r="D273" s="656">
        <f t="shared" si="18"/>
        <v>44287</v>
      </c>
      <c r="E273" t="s">
        <v>982</v>
      </c>
      <c r="F273" s="657">
        <v>1683</v>
      </c>
      <c r="G273" s="657">
        <v>4102</v>
      </c>
      <c r="H273" s="658" t="s">
        <v>688</v>
      </c>
      <c r="I273" s="659">
        <v>0</v>
      </c>
      <c r="J273" s="657">
        <v>8004</v>
      </c>
      <c r="K273" s="646" t="s">
        <v>983</v>
      </c>
      <c r="L273" s="646" t="s">
        <v>978</v>
      </c>
      <c r="M273" s="646" t="str">
        <f t="shared" si="19"/>
        <v>Posted</v>
      </c>
      <c r="N273" s="646" t="s">
        <v>979</v>
      </c>
      <c r="O273" s="646">
        <v>35885</v>
      </c>
      <c r="P273" t="s">
        <v>992</v>
      </c>
      <c r="Q273" s="701" t="str">
        <f t="shared" si="24"/>
        <v>HTG</v>
      </c>
      <c r="R273" s="660">
        <v>9960.5300000000007</v>
      </c>
      <c r="S273" s="660">
        <v>0</v>
      </c>
      <c r="T273" s="647">
        <v>0</v>
      </c>
      <c r="U273" s="661">
        <v>9960.5300000000007</v>
      </c>
      <c r="V273" s="661">
        <v>0</v>
      </c>
      <c r="W273" s="662">
        <f t="shared" si="20"/>
        <v>9960.5300000000007</v>
      </c>
      <c r="X273" s="647">
        <f t="shared" ca="1" si="21"/>
        <v>82.763000000000005</v>
      </c>
      <c r="Y273" s="662">
        <f t="shared" ca="1" si="22"/>
        <v>120.35003564394718</v>
      </c>
      <c r="Z273" s="701">
        <v>258495</v>
      </c>
      <c r="AA273" s="716" t="s">
        <v>1174</v>
      </c>
    </row>
    <row r="274" spans="1:27" x14ac:dyDescent="0.45">
      <c r="A274" s="655">
        <v>44316</v>
      </c>
      <c r="B274" s="646">
        <v>2021</v>
      </c>
      <c r="C274" s="701">
        <v>4</v>
      </c>
      <c r="D274" s="656">
        <f t="shared" ref="D274:D337" si="25">DATE(YEAR(A274),MONTH(A274),1)</f>
        <v>44287</v>
      </c>
      <c r="E274" t="s">
        <v>982</v>
      </c>
      <c r="F274" s="657">
        <v>1683</v>
      </c>
      <c r="G274" s="657">
        <v>4102</v>
      </c>
      <c r="H274" s="658" t="s">
        <v>688</v>
      </c>
      <c r="I274" s="659">
        <v>0</v>
      </c>
      <c r="J274" s="657">
        <v>8004</v>
      </c>
      <c r="K274" s="646" t="s">
        <v>983</v>
      </c>
      <c r="L274" s="646" t="s">
        <v>978</v>
      </c>
      <c r="M274" s="646" t="str">
        <f t="shared" ref="M274:M337" si="26">IF("Open"="Work","Unposted","Posted")</f>
        <v>Posted</v>
      </c>
      <c r="N274" s="646" t="s">
        <v>979</v>
      </c>
      <c r="O274" s="646">
        <v>35885</v>
      </c>
      <c r="P274" t="s">
        <v>993</v>
      </c>
      <c r="Q274" s="701" t="str">
        <f t="shared" si="24"/>
        <v>HTG</v>
      </c>
      <c r="R274" s="660">
        <v>60720</v>
      </c>
      <c r="S274" s="660">
        <v>0</v>
      </c>
      <c r="T274" s="647">
        <v>0</v>
      </c>
      <c r="U274" s="661">
        <v>60720</v>
      </c>
      <c r="V274" s="661">
        <v>0</v>
      </c>
      <c r="W274" s="662">
        <f t="shared" ref="W274:W337" si="27">U274-V274</f>
        <v>60720</v>
      </c>
      <c r="X274" s="647">
        <f t="shared" ref="X274:X337" ca="1" si="28">IFERROR(IF($B$14="",1,IF($C$14="Y",$B$14,HLOOKUP($D274,INDIRECT("'ExchangeInfo'!A1:XFD2"),2))),"")</f>
        <v>82.763000000000005</v>
      </c>
      <c r="Y274" s="662">
        <f t="shared" ref="Y274:Y337" ca="1" si="29">IFERROR(IF(OR(X274=0,X274=""),"NO EXCHANGE RATE FOUND",IF(AND($C$14="Y",$E$14="Divide")=TRUE,W274/X274,IF(AND($C$14="Y",$E$14="Multiply")=TRUE,W274*X274,IF(INDIRECT("'ExchangeInfo'!C2")="Multiply",W274/X274,W274*X274)))),"")</f>
        <v>733.66117709604532</v>
      </c>
      <c r="Z274" s="701">
        <v>258496</v>
      </c>
      <c r="AA274" s="716" t="s">
        <v>1174</v>
      </c>
    </row>
    <row r="275" spans="1:27" x14ac:dyDescent="0.45">
      <c r="A275" s="655">
        <v>44316</v>
      </c>
      <c r="B275" s="646">
        <v>2021</v>
      </c>
      <c r="C275" s="701">
        <v>4</v>
      </c>
      <c r="D275" s="656">
        <f t="shared" si="25"/>
        <v>44287</v>
      </c>
      <c r="E275" t="s">
        <v>982</v>
      </c>
      <c r="F275" s="657">
        <v>1683</v>
      </c>
      <c r="G275" s="657">
        <v>4102</v>
      </c>
      <c r="H275" s="658" t="s">
        <v>688</v>
      </c>
      <c r="I275" s="659">
        <v>0</v>
      </c>
      <c r="J275" s="657">
        <v>8004</v>
      </c>
      <c r="K275" s="646" t="s">
        <v>983</v>
      </c>
      <c r="L275" s="646" t="s">
        <v>978</v>
      </c>
      <c r="M275" s="646" t="str">
        <f t="shared" si="26"/>
        <v>Posted</v>
      </c>
      <c r="N275" s="646" t="s">
        <v>979</v>
      </c>
      <c r="O275" s="646">
        <v>35885</v>
      </c>
      <c r="P275" t="s">
        <v>994</v>
      </c>
      <c r="Q275" s="701" t="str">
        <f t="shared" si="24"/>
        <v>HTG</v>
      </c>
      <c r="R275" s="660">
        <v>4450</v>
      </c>
      <c r="S275" s="660">
        <v>0</v>
      </c>
      <c r="T275" s="647">
        <v>0</v>
      </c>
      <c r="U275" s="661">
        <v>4450</v>
      </c>
      <c r="V275" s="661">
        <v>0</v>
      </c>
      <c r="W275" s="662">
        <f t="shared" si="27"/>
        <v>4450</v>
      </c>
      <c r="X275" s="647">
        <f t="shared" ca="1" si="28"/>
        <v>82.763000000000005</v>
      </c>
      <c r="Y275" s="662">
        <f t="shared" ca="1" si="29"/>
        <v>53.76798811062914</v>
      </c>
      <c r="Z275" s="701">
        <v>258497</v>
      </c>
      <c r="AA275" s="716" t="s">
        <v>1174</v>
      </c>
    </row>
    <row r="276" spans="1:27" x14ac:dyDescent="0.45">
      <c r="A276" s="655">
        <v>44316</v>
      </c>
      <c r="B276" s="646">
        <v>2021</v>
      </c>
      <c r="C276" s="701">
        <v>4</v>
      </c>
      <c r="D276" s="656">
        <f t="shared" si="25"/>
        <v>44287</v>
      </c>
      <c r="E276" t="s">
        <v>982</v>
      </c>
      <c r="F276" s="657">
        <v>1683</v>
      </c>
      <c r="G276" s="657">
        <v>4102</v>
      </c>
      <c r="H276" s="658" t="s">
        <v>688</v>
      </c>
      <c r="I276" s="659">
        <v>0</v>
      </c>
      <c r="J276" s="657">
        <v>8004</v>
      </c>
      <c r="K276" s="646" t="s">
        <v>983</v>
      </c>
      <c r="L276" s="646" t="s">
        <v>978</v>
      </c>
      <c r="M276" s="646" t="str">
        <f t="shared" si="26"/>
        <v>Posted</v>
      </c>
      <c r="N276" s="646" t="s">
        <v>979</v>
      </c>
      <c r="O276" s="646">
        <v>35885</v>
      </c>
      <c r="P276" t="s">
        <v>995</v>
      </c>
      <c r="Q276" s="701" t="str">
        <f t="shared" si="24"/>
        <v>HTG</v>
      </c>
      <c r="R276" s="660">
        <v>1905.65</v>
      </c>
      <c r="S276" s="660">
        <v>0</v>
      </c>
      <c r="T276" s="647">
        <v>0</v>
      </c>
      <c r="U276" s="661">
        <v>1905.65</v>
      </c>
      <c r="V276" s="661">
        <v>0</v>
      </c>
      <c r="W276" s="662">
        <f t="shared" si="27"/>
        <v>1905.65</v>
      </c>
      <c r="X276" s="647">
        <f t="shared" ca="1" si="28"/>
        <v>82.763000000000005</v>
      </c>
      <c r="Y276" s="662">
        <f t="shared" ca="1" si="29"/>
        <v>23.025385740004591</v>
      </c>
      <c r="Z276" s="701">
        <v>258498</v>
      </c>
      <c r="AA276" s="716" t="s">
        <v>1174</v>
      </c>
    </row>
    <row r="277" spans="1:27" x14ac:dyDescent="0.45">
      <c r="A277" s="655">
        <v>44316</v>
      </c>
      <c r="B277" s="646">
        <v>2021</v>
      </c>
      <c r="C277" s="701">
        <v>4</v>
      </c>
      <c r="D277" s="656">
        <f t="shared" si="25"/>
        <v>44287</v>
      </c>
      <c r="E277" t="s">
        <v>996</v>
      </c>
      <c r="F277" s="657">
        <v>1653</v>
      </c>
      <c r="G277" s="657">
        <v>4102</v>
      </c>
      <c r="H277" s="658" t="s">
        <v>688</v>
      </c>
      <c r="I277" s="659">
        <v>0</v>
      </c>
      <c r="J277" s="657">
        <v>8004</v>
      </c>
      <c r="K277" s="646" t="s">
        <v>997</v>
      </c>
      <c r="L277" s="646" t="s">
        <v>978</v>
      </c>
      <c r="M277" s="646" t="str">
        <f t="shared" si="26"/>
        <v>Posted</v>
      </c>
      <c r="N277" s="646" t="s">
        <v>979</v>
      </c>
      <c r="O277" s="646">
        <v>35885</v>
      </c>
      <c r="P277" t="s">
        <v>998</v>
      </c>
      <c r="Q277" s="701" t="str">
        <f t="shared" si="24"/>
        <v>HTG</v>
      </c>
      <c r="R277" s="660">
        <v>112000</v>
      </c>
      <c r="S277" s="660">
        <v>0</v>
      </c>
      <c r="T277" s="647">
        <v>0</v>
      </c>
      <c r="U277" s="661">
        <v>112000</v>
      </c>
      <c r="V277" s="661">
        <v>0</v>
      </c>
      <c r="W277" s="662">
        <f t="shared" si="27"/>
        <v>112000</v>
      </c>
      <c r="X277" s="647">
        <f t="shared" ca="1" si="28"/>
        <v>82.763000000000005</v>
      </c>
      <c r="Y277" s="662">
        <f t="shared" ca="1" si="29"/>
        <v>1353.2617232338121</v>
      </c>
      <c r="Z277" s="701">
        <v>258499</v>
      </c>
      <c r="AA277" s="716" t="s">
        <v>1175</v>
      </c>
    </row>
    <row r="278" spans="1:27" x14ac:dyDescent="0.45">
      <c r="A278" s="655">
        <v>44316</v>
      </c>
      <c r="B278" s="646">
        <v>2021</v>
      </c>
      <c r="C278" s="701">
        <v>4</v>
      </c>
      <c r="D278" s="656">
        <f t="shared" si="25"/>
        <v>44287</v>
      </c>
      <c r="E278" t="s">
        <v>999</v>
      </c>
      <c r="F278" s="657">
        <v>1672</v>
      </c>
      <c r="G278" s="657">
        <v>4102</v>
      </c>
      <c r="H278" s="658" t="s">
        <v>688</v>
      </c>
      <c r="I278" s="659">
        <v>0</v>
      </c>
      <c r="J278" s="657">
        <v>8004</v>
      </c>
      <c r="K278" s="646" t="s">
        <v>1000</v>
      </c>
      <c r="L278" s="646" t="s">
        <v>978</v>
      </c>
      <c r="M278" s="646" t="str">
        <f t="shared" si="26"/>
        <v>Posted</v>
      </c>
      <c r="N278" s="646" t="s">
        <v>979</v>
      </c>
      <c r="O278" s="646">
        <v>35885</v>
      </c>
      <c r="P278" t="s">
        <v>1001</v>
      </c>
      <c r="Q278" s="701" t="str">
        <f t="shared" si="24"/>
        <v>HTG</v>
      </c>
      <c r="R278" s="660">
        <v>2200</v>
      </c>
      <c r="S278" s="660">
        <v>0</v>
      </c>
      <c r="T278" s="647">
        <v>0</v>
      </c>
      <c r="U278" s="661">
        <v>2200</v>
      </c>
      <c r="V278" s="661">
        <v>0</v>
      </c>
      <c r="W278" s="662">
        <f t="shared" si="27"/>
        <v>2200</v>
      </c>
      <c r="X278" s="647">
        <f t="shared" ca="1" si="28"/>
        <v>82.763000000000005</v>
      </c>
      <c r="Y278" s="662">
        <f t="shared" ca="1" si="29"/>
        <v>26.581926706378454</v>
      </c>
      <c r="Z278" s="701">
        <v>258500</v>
      </c>
      <c r="AA278" s="716" t="s">
        <v>1176</v>
      </c>
    </row>
    <row r="279" spans="1:27" x14ac:dyDescent="0.45">
      <c r="A279" s="655">
        <v>44316</v>
      </c>
      <c r="B279" s="646">
        <v>2021</v>
      </c>
      <c r="C279" s="701">
        <v>4</v>
      </c>
      <c r="D279" s="656">
        <f t="shared" si="25"/>
        <v>44287</v>
      </c>
      <c r="E279" t="s">
        <v>1002</v>
      </c>
      <c r="F279" s="657">
        <v>1673</v>
      </c>
      <c r="G279" s="657">
        <v>4102</v>
      </c>
      <c r="H279" s="658" t="s">
        <v>688</v>
      </c>
      <c r="I279" s="659">
        <v>0</v>
      </c>
      <c r="J279" s="657">
        <v>8004</v>
      </c>
      <c r="K279" s="646" t="s">
        <v>1003</v>
      </c>
      <c r="L279" s="646" t="s">
        <v>978</v>
      </c>
      <c r="M279" s="646" t="str">
        <f t="shared" si="26"/>
        <v>Posted</v>
      </c>
      <c r="N279" s="646" t="s">
        <v>979</v>
      </c>
      <c r="O279" s="646">
        <v>35885</v>
      </c>
      <c r="P279" t="s">
        <v>1004</v>
      </c>
      <c r="Q279" s="701" t="str">
        <f t="shared" si="24"/>
        <v>HTG</v>
      </c>
      <c r="R279" s="660">
        <v>2449.6</v>
      </c>
      <c r="S279" s="660">
        <v>0</v>
      </c>
      <c r="T279" s="647">
        <v>0</v>
      </c>
      <c r="U279" s="661">
        <v>2449.6</v>
      </c>
      <c r="V279" s="661">
        <v>0</v>
      </c>
      <c r="W279" s="662">
        <f t="shared" si="27"/>
        <v>2449.6</v>
      </c>
      <c r="X279" s="647">
        <f t="shared" ca="1" si="28"/>
        <v>82.763000000000005</v>
      </c>
      <c r="Y279" s="662">
        <f t="shared" ca="1" si="29"/>
        <v>29.597767118156661</v>
      </c>
      <c r="Z279" s="701">
        <v>258501</v>
      </c>
      <c r="AA279" s="716" t="s">
        <v>957</v>
      </c>
    </row>
    <row r="280" spans="1:27" x14ac:dyDescent="0.45">
      <c r="A280" s="655">
        <v>44316</v>
      </c>
      <c r="B280" s="646">
        <v>2021</v>
      </c>
      <c r="C280" s="701">
        <v>4</v>
      </c>
      <c r="D280" s="656">
        <f t="shared" si="25"/>
        <v>44287</v>
      </c>
      <c r="E280" t="s">
        <v>1002</v>
      </c>
      <c r="F280" s="657">
        <v>1673</v>
      </c>
      <c r="G280" s="657">
        <v>4102</v>
      </c>
      <c r="H280" s="658" t="s">
        <v>688</v>
      </c>
      <c r="I280" s="659">
        <v>0</v>
      </c>
      <c r="J280" s="657">
        <v>8004</v>
      </c>
      <c r="K280" s="646" t="s">
        <v>1003</v>
      </c>
      <c r="L280" s="646" t="s">
        <v>978</v>
      </c>
      <c r="M280" s="646" t="str">
        <f t="shared" si="26"/>
        <v>Posted</v>
      </c>
      <c r="N280" s="646" t="s">
        <v>979</v>
      </c>
      <c r="O280" s="646">
        <v>35885</v>
      </c>
      <c r="P280" t="s">
        <v>1001</v>
      </c>
      <c r="Q280" s="701" t="str">
        <f t="shared" si="24"/>
        <v>HTG</v>
      </c>
      <c r="R280" s="660">
        <v>3600</v>
      </c>
      <c r="S280" s="660">
        <v>0</v>
      </c>
      <c r="T280" s="647">
        <v>0</v>
      </c>
      <c r="U280" s="661">
        <v>3600</v>
      </c>
      <c r="V280" s="661">
        <v>0</v>
      </c>
      <c r="W280" s="662">
        <f t="shared" si="27"/>
        <v>3600</v>
      </c>
      <c r="X280" s="647">
        <f t="shared" ca="1" si="28"/>
        <v>82.763000000000005</v>
      </c>
      <c r="Y280" s="662">
        <f t="shared" ca="1" si="29"/>
        <v>43.497698246801107</v>
      </c>
      <c r="Z280" s="701">
        <v>258502</v>
      </c>
      <c r="AA280" s="716" t="s">
        <v>957</v>
      </c>
    </row>
    <row r="281" spans="1:27" x14ac:dyDescent="0.45">
      <c r="A281" s="655">
        <v>44316</v>
      </c>
      <c r="B281" s="646">
        <v>2021</v>
      </c>
      <c r="C281" s="701">
        <v>4</v>
      </c>
      <c r="D281" s="656">
        <f t="shared" si="25"/>
        <v>44287</v>
      </c>
      <c r="E281" t="s">
        <v>1002</v>
      </c>
      <c r="F281" s="657">
        <v>1673</v>
      </c>
      <c r="G281" s="657">
        <v>4102</v>
      </c>
      <c r="H281" s="658" t="s">
        <v>688</v>
      </c>
      <c r="I281" s="659">
        <v>0</v>
      </c>
      <c r="J281" s="657">
        <v>8004</v>
      </c>
      <c r="K281" s="646" t="s">
        <v>1003</v>
      </c>
      <c r="L281" s="646" t="s">
        <v>978</v>
      </c>
      <c r="M281" s="646" t="str">
        <f t="shared" si="26"/>
        <v>Posted</v>
      </c>
      <c r="N281" s="646" t="s">
        <v>979</v>
      </c>
      <c r="O281" s="646">
        <v>35885</v>
      </c>
      <c r="P281" t="s">
        <v>1005</v>
      </c>
      <c r="Q281" s="701" t="str">
        <f t="shared" si="24"/>
        <v>HTG</v>
      </c>
      <c r="R281" s="660">
        <v>33600</v>
      </c>
      <c r="S281" s="660">
        <v>0</v>
      </c>
      <c r="T281" s="647">
        <v>0</v>
      </c>
      <c r="U281" s="661">
        <v>33600</v>
      </c>
      <c r="V281" s="661">
        <v>0</v>
      </c>
      <c r="W281" s="662">
        <f t="shared" si="27"/>
        <v>33600</v>
      </c>
      <c r="X281" s="647">
        <f t="shared" ca="1" si="28"/>
        <v>82.763000000000005</v>
      </c>
      <c r="Y281" s="662">
        <f t="shared" ca="1" si="29"/>
        <v>405.97851697014363</v>
      </c>
      <c r="Z281" s="701">
        <v>258503</v>
      </c>
      <c r="AA281" s="716" t="s">
        <v>957</v>
      </c>
    </row>
    <row r="282" spans="1:27" x14ac:dyDescent="0.45">
      <c r="A282" s="655">
        <v>44316</v>
      </c>
      <c r="B282" s="646">
        <v>2021</v>
      </c>
      <c r="C282" s="701">
        <v>4</v>
      </c>
      <c r="D282" s="656">
        <f t="shared" si="25"/>
        <v>44287</v>
      </c>
      <c r="E282" t="s">
        <v>1002</v>
      </c>
      <c r="F282" s="657">
        <v>1673</v>
      </c>
      <c r="G282" s="657">
        <v>4102</v>
      </c>
      <c r="H282" s="658" t="s">
        <v>688</v>
      </c>
      <c r="I282" s="659">
        <v>0</v>
      </c>
      <c r="J282" s="657">
        <v>8004</v>
      </c>
      <c r="K282" s="646" t="s">
        <v>1003</v>
      </c>
      <c r="L282" s="646" t="s">
        <v>978</v>
      </c>
      <c r="M282" s="646" t="str">
        <f t="shared" si="26"/>
        <v>Posted</v>
      </c>
      <c r="N282" s="646" t="s">
        <v>979</v>
      </c>
      <c r="O282" s="646">
        <v>35885</v>
      </c>
      <c r="P282" t="s">
        <v>1006</v>
      </c>
      <c r="Q282" s="701" t="str">
        <f t="shared" si="24"/>
        <v>HTG</v>
      </c>
      <c r="R282" s="660">
        <v>3200</v>
      </c>
      <c r="S282" s="660">
        <v>0</v>
      </c>
      <c r="T282" s="647">
        <v>0</v>
      </c>
      <c r="U282" s="661">
        <v>3200</v>
      </c>
      <c r="V282" s="661">
        <v>0</v>
      </c>
      <c r="W282" s="662">
        <f t="shared" si="27"/>
        <v>3200</v>
      </c>
      <c r="X282" s="647">
        <f t="shared" ca="1" si="28"/>
        <v>82.763000000000005</v>
      </c>
      <c r="Y282" s="662">
        <f t="shared" ca="1" si="29"/>
        <v>38.6646206638232</v>
      </c>
      <c r="Z282" s="701">
        <v>258504</v>
      </c>
      <c r="AA282" s="716" t="s">
        <v>957</v>
      </c>
    </row>
    <row r="283" spans="1:27" x14ac:dyDescent="0.45">
      <c r="A283" s="655">
        <v>44316</v>
      </c>
      <c r="B283" s="646">
        <v>2021</v>
      </c>
      <c r="C283" s="701">
        <v>4</v>
      </c>
      <c r="D283" s="656">
        <f t="shared" si="25"/>
        <v>44287</v>
      </c>
      <c r="E283" t="s">
        <v>1002</v>
      </c>
      <c r="F283" s="657">
        <v>1673</v>
      </c>
      <c r="G283" s="657">
        <v>4102</v>
      </c>
      <c r="H283" s="658" t="s">
        <v>688</v>
      </c>
      <c r="I283" s="659">
        <v>0</v>
      </c>
      <c r="J283" s="657">
        <v>8004</v>
      </c>
      <c r="K283" s="646" t="s">
        <v>1003</v>
      </c>
      <c r="L283" s="646" t="s">
        <v>978</v>
      </c>
      <c r="M283" s="646" t="str">
        <f t="shared" si="26"/>
        <v>Posted</v>
      </c>
      <c r="N283" s="646" t="s">
        <v>979</v>
      </c>
      <c r="O283" s="646">
        <v>35885</v>
      </c>
      <c r="P283" t="s">
        <v>1007</v>
      </c>
      <c r="Q283" s="701" t="str">
        <f t="shared" si="24"/>
        <v>HTG</v>
      </c>
      <c r="R283" s="660">
        <v>10450</v>
      </c>
      <c r="S283" s="660">
        <v>0</v>
      </c>
      <c r="T283" s="647">
        <v>0</v>
      </c>
      <c r="U283" s="661">
        <v>10450</v>
      </c>
      <c r="V283" s="661">
        <v>0</v>
      </c>
      <c r="W283" s="662">
        <f t="shared" si="27"/>
        <v>10450</v>
      </c>
      <c r="X283" s="647">
        <f t="shared" ca="1" si="28"/>
        <v>82.763000000000005</v>
      </c>
      <c r="Y283" s="662">
        <f t="shared" ca="1" si="29"/>
        <v>126.26415185529765</v>
      </c>
      <c r="Z283" s="701">
        <v>258505</v>
      </c>
      <c r="AA283" s="716" t="s">
        <v>957</v>
      </c>
    </row>
    <row r="284" spans="1:27" x14ac:dyDescent="0.45">
      <c r="A284" s="655">
        <v>44316</v>
      </c>
      <c r="B284" s="646">
        <v>2021</v>
      </c>
      <c r="C284" s="701">
        <v>4</v>
      </c>
      <c r="D284" s="656">
        <f t="shared" si="25"/>
        <v>44287</v>
      </c>
      <c r="E284" t="s">
        <v>1002</v>
      </c>
      <c r="F284" s="657">
        <v>1673</v>
      </c>
      <c r="G284" s="657">
        <v>4102</v>
      </c>
      <c r="H284" s="658" t="s">
        <v>688</v>
      </c>
      <c r="I284" s="659">
        <v>0</v>
      </c>
      <c r="J284" s="657">
        <v>8004</v>
      </c>
      <c r="K284" s="646" t="s">
        <v>1003</v>
      </c>
      <c r="L284" s="646" t="s">
        <v>978</v>
      </c>
      <c r="M284" s="646" t="str">
        <f t="shared" si="26"/>
        <v>Posted</v>
      </c>
      <c r="N284" s="646" t="s">
        <v>979</v>
      </c>
      <c r="O284" s="646">
        <v>35885</v>
      </c>
      <c r="P284" t="s">
        <v>1005</v>
      </c>
      <c r="Q284" s="701" t="str">
        <f t="shared" si="24"/>
        <v>HTG</v>
      </c>
      <c r="R284" s="660">
        <v>40800</v>
      </c>
      <c r="S284" s="660">
        <v>0</v>
      </c>
      <c r="T284" s="647">
        <v>0</v>
      </c>
      <c r="U284" s="661">
        <v>40800</v>
      </c>
      <c r="V284" s="661">
        <v>0</v>
      </c>
      <c r="W284" s="662">
        <f t="shared" si="27"/>
        <v>40800</v>
      </c>
      <c r="X284" s="647">
        <f t="shared" ca="1" si="28"/>
        <v>82.763000000000005</v>
      </c>
      <c r="Y284" s="662">
        <f t="shared" ca="1" si="29"/>
        <v>492.97391346374587</v>
      </c>
      <c r="Z284" s="701">
        <v>258506</v>
      </c>
      <c r="AA284" s="716" t="s">
        <v>957</v>
      </c>
    </row>
    <row r="285" spans="1:27" x14ac:dyDescent="0.45">
      <c r="A285" s="655">
        <v>44316</v>
      </c>
      <c r="B285" s="646">
        <v>2021</v>
      </c>
      <c r="C285" s="701">
        <v>4</v>
      </c>
      <c r="D285" s="656">
        <f t="shared" si="25"/>
        <v>44287</v>
      </c>
      <c r="E285" t="s">
        <v>1008</v>
      </c>
      <c r="F285" s="657">
        <v>1507</v>
      </c>
      <c r="G285" s="657">
        <v>4102</v>
      </c>
      <c r="H285" s="658" t="s">
        <v>688</v>
      </c>
      <c r="I285" s="659">
        <v>0</v>
      </c>
      <c r="J285" s="657">
        <v>8004</v>
      </c>
      <c r="K285" s="646" t="s">
        <v>1009</v>
      </c>
      <c r="L285" s="646" t="s">
        <v>978</v>
      </c>
      <c r="M285" s="646" t="str">
        <f t="shared" si="26"/>
        <v>Posted</v>
      </c>
      <c r="N285" s="646" t="s">
        <v>979</v>
      </c>
      <c r="O285" s="646">
        <v>35885</v>
      </c>
      <c r="P285" t="s">
        <v>1010</v>
      </c>
      <c r="Q285" s="701" t="str">
        <f t="shared" si="24"/>
        <v>HTG</v>
      </c>
      <c r="R285" s="660">
        <v>9240</v>
      </c>
      <c r="S285" s="660">
        <v>0</v>
      </c>
      <c r="T285" s="647">
        <v>0</v>
      </c>
      <c r="U285" s="661">
        <v>9240</v>
      </c>
      <c r="V285" s="661">
        <v>0</v>
      </c>
      <c r="W285" s="662">
        <f t="shared" si="27"/>
        <v>9240</v>
      </c>
      <c r="X285" s="647">
        <f t="shared" ca="1" si="28"/>
        <v>82.763000000000005</v>
      </c>
      <c r="Y285" s="662">
        <f t="shared" ca="1" si="29"/>
        <v>111.64409216678951</v>
      </c>
      <c r="Z285" s="701">
        <v>258507</v>
      </c>
      <c r="AA285" s="716" t="s">
        <v>1190</v>
      </c>
    </row>
    <row r="286" spans="1:27" x14ac:dyDescent="0.45">
      <c r="A286" s="655">
        <v>44316</v>
      </c>
      <c r="B286" s="646">
        <v>2021</v>
      </c>
      <c r="C286" s="701">
        <v>4</v>
      </c>
      <c r="D286" s="656">
        <f t="shared" si="25"/>
        <v>44287</v>
      </c>
      <c r="E286" t="s">
        <v>1011</v>
      </c>
      <c r="F286" s="657">
        <v>1506</v>
      </c>
      <c r="G286" s="657">
        <v>4102</v>
      </c>
      <c r="H286" s="658" t="s">
        <v>688</v>
      </c>
      <c r="I286" s="659">
        <v>0</v>
      </c>
      <c r="J286" s="657">
        <v>8004</v>
      </c>
      <c r="K286" s="646" t="s">
        <v>1012</v>
      </c>
      <c r="L286" s="646" t="s">
        <v>978</v>
      </c>
      <c r="M286" s="646" t="str">
        <f t="shared" si="26"/>
        <v>Posted</v>
      </c>
      <c r="N286" s="646" t="s">
        <v>979</v>
      </c>
      <c r="O286" s="646">
        <v>35885</v>
      </c>
      <c r="P286" t="s">
        <v>1013</v>
      </c>
      <c r="Q286" s="701" t="str">
        <f t="shared" si="24"/>
        <v>HTG</v>
      </c>
      <c r="R286" s="660">
        <v>13306</v>
      </c>
      <c r="S286" s="660">
        <v>0</v>
      </c>
      <c r="T286" s="647">
        <v>0</v>
      </c>
      <c r="U286" s="661">
        <v>13306</v>
      </c>
      <c r="V286" s="661">
        <v>0</v>
      </c>
      <c r="W286" s="662">
        <f t="shared" si="27"/>
        <v>13306</v>
      </c>
      <c r="X286" s="647">
        <f t="shared" ca="1" si="28"/>
        <v>82.763000000000005</v>
      </c>
      <c r="Y286" s="662">
        <f t="shared" ca="1" si="29"/>
        <v>160.77232579775986</v>
      </c>
      <c r="Z286" s="701">
        <v>258508</v>
      </c>
      <c r="AA286" s="716" t="s">
        <v>1189</v>
      </c>
    </row>
    <row r="287" spans="1:27" x14ac:dyDescent="0.45">
      <c r="A287" s="655">
        <v>44316</v>
      </c>
      <c r="B287" s="646">
        <v>2021</v>
      </c>
      <c r="C287" s="701">
        <v>4</v>
      </c>
      <c r="D287" s="656">
        <f t="shared" si="25"/>
        <v>44287</v>
      </c>
      <c r="E287" t="s">
        <v>1011</v>
      </c>
      <c r="F287" s="657">
        <v>1506</v>
      </c>
      <c r="G287" s="657">
        <v>4102</v>
      </c>
      <c r="H287" s="658" t="s">
        <v>688</v>
      </c>
      <c r="I287" s="659">
        <v>0</v>
      </c>
      <c r="J287" s="657">
        <v>8004</v>
      </c>
      <c r="K287" s="646" t="s">
        <v>1012</v>
      </c>
      <c r="L287" s="646" t="s">
        <v>978</v>
      </c>
      <c r="M287" s="646" t="str">
        <f t="shared" si="26"/>
        <v>Posted</v>
      </c>
      <c r="N287" s="646" t="s">
        <v>979</v>
      </c>
      <c r="O287" s="646">
        <v>35885</v>
      </c>
      <c r="P287" t="s">
        <v>1014</v>
      </c>
      <c r="Q287" s="701" t="str">
        <f t="shared" si="24"/>
        <v>HTG</v>
      </c>
      <c r="R287" s="660">
        <v>15523</v>
      </c>
      <c r="S287" s="660">
        <v>0</v>
      </c>
      <c r="T287" s="647">
        <v>0</v>
      </c>
      <c r="U287" s="661">
        <v>15523</v>
      </c>
      <c r="V287" s="661">
        <v>0</v>
      </c>
      <c r="W287" s="662">
        <f t="shared" si="27"/>
        <v>15523</v>
      </c>
      <c r="X287" s="647">
        <f t="shared" ca="1" si="28"/>
        <v>82.763000000000005</v>
      </c>
      <c r="Y287" s="662">
        <f t="shared" ca="1" si="29"/>
        <v>187.55965830141488</v>
      </c>
      <c r="Z287" s="701">
        <v>258509</v>
      </c>
      <c r="AA287" s="716" t="s">
        <v>1189</v>
      </c>
    </row>
    <row r="288" spans="1:27" x14ac:dyDescent="0.45">
      <c r="A288" s="655">
        <v>44316</v>
      </c>
      <c r="B288" s="646">
        <v>2021</v>
      </c>
      <c r="C288" s="701">
        <v>4</v>
      </c>
      <c r="D288" s="656">
        <f t="shared" si="25"/>
        <v>44287</v>
      </c>
      <c r="E288" t="s">
        <v>1015</v>
      </c>
      <c r="F288" s="657">
        <v>1500</v>
      </c>
      <c r="G288" s="657">
        <v>4102</v>
      </c>
      <c r="H288" s="658" t="s">
        <v>688</v>
      </c>
      <c r="I288" s="659">
        <v>0</v>
      </c>
      <c r="J288" s="657">
        <v>8004</v>
      </c>
      <c r="K288" s="646" t="s">
        <v>1016</v>
      </c>
      <c r="L288" s="646" t="s">
        <v>1017</v>
      </c>
      <c r="M288" s="646" t="str">
        <f t="shared" si="26"/>
        <v>Posted</v>
      </c>
      <c r="N288" s="646" t="s">
        <v>1018</v>
      </c>
      <c r="O288" s="646">
        <v>36018</v>
      </c>
      <c r="P288" t="s">
        <v>1019</v>
      </c>
      <c r="Q288" s="701" t="str">
        <f t="shared" ref="Q288:Q306" si="30">LEFT("USD            ",3)</f>
        <v>USD</v>
      </c>
      <c r="R288" s="660">
        <v>800</v>
      </c>
      <c r="S288" s="660">
        <v>0</v>
      </c>
      <c r="T288" s="647">
        <v>82.763000000000005</v>
      </c>
      <c r="U288" s="661">
        <v>66210.399999999994</v>
      </c>
      <c r="V288" s="661">
        <v>0</v>
      </c>
      <c r="W288" s="662">
        <f t="shared" si="27"/>
        <v>66210.399999999994</v>
      </c>
      <c r="X288" s="647">
        <f t="shared" ca="1" si="28"/>
        <v>82.763000000000005</v>
      </c>
      <c r="Y288" s="662">
        <f t="shared" ca="1" si="29"/>
        <v>799.99999999999989</v>
      </c>
      <c r="Z288" s="701">
        <v>258535</v>
      </c>
      <c r="AA288" s="716" t="s">
        <v>1187</v>
      </c>
    </row>
    <row r="289" spans="1:27" x14ac:dyDescent="0.45">
      <c r="A289" s="655">
        <v>44316</v>
      </c>
      <c r="B289" s="646">
        <v>2021</v>
      </c>
      <c r="C289" s="701">
        <v>4</v>
      </c>
      <c r="D289" s="656">
        <f t="shared" si="25"/>
        <v>44287</v>
      </c>
      <c r="E289" t="s">
        <v>1015</v>
      </c>
      <c r="F289" s="657">
        <v>1500</v>
      </c>
      <c r="G289" s="657">
        <v>4102</v>
      </c>
      <c r="H289" s="658" t="s">
        <v>688</v>
      </c>
      <c r="I289" s="659">
        <v>0</v>
      </c>
      <c r="J289" s="657">
        <v>8004</v>
      </c>
      <c r="K289" s="646" t="s">
        <v>1016</v>
      </c>
      <c r="L289" s="646" t="s">
        <v>1017</v>
      </c>
      <c r="M289" s="646" t="str">
        <f t="shared" si="26"/>
        <v>Posted</v>
      </c>
      <c r="N289" s="646" t="s">
        <v>1018</v>
      </c>
      <c r="O289" s="646">
        <v>36018</v>
      </c>
      <c r="P289" t="s">
        <v>1020</v>
      </c>
      <c r="Q289" s="701" t="str">
        <f t="shared" si="30"/>
        <v>USD</v>
      </c>
      <c r="R289" s="660">
        <v>800</v>
      </c>
      <c r="S289" s="660">
        <v>0</v>
      </c>
      <c r="T289" s="647">
        <v>82.763000000000005</v>
      </c>
      <c r="U289" s="661">
        <v>66210.399999999994</v>
      </c>
      <c r="V289" s="661">
        <v>0</v>
      </c>
      <c r="W289" s="662">
        <f t="shared" si="27"/>
        <v>66210.399999999994</v>
      </c>
      <c r="X289" s="647">
        <f t="shared" ca="1" si="28"/>
        <v>82.763000000000005</v>
      </c>
      <c r="Y289" s="662">
        <f t="shared" ca="1" si="29"/>
        <v>799.99999999999989</v>
      </c>
      <c r="Z289" s="701">
        <v>258536</v>
      </c>
      <c r="AA289" s="716" t="s">
        <v>1187</v>
      </c>
    </row>
    <row r="290" spans="1:27" x14ac:dyDescent="0.45">
      <c r="A290" s="655">
        <v>44316</v>
      </c>
      <c r="B290" s="646">
        <v>2021</v>
      </c>
      <c r="C290" s="701">
        <v>4</v>
      </c>
      <c r="D290" s="656">
        <f t="shared" si="25"/>
        <v>44287</v>
      </c>
      <c r="E290" t="s">
        <v>1015</v>
      </c>
      <c r="F290" s="657">
        <v>1500</v>
      </c>
      <c r="G290" s="657">
        <v>4102</v>
      </c>
      <c r="H290" s="658" t="s">
        <v>688</v>
      </c>
      <c r="I290" s="659">
        <v>0</v>
      </c>
      <c r="J290" s="657">
        <v>8004</v>
      </c>
      <c r="K290" s="646" t="s">
        <v>1016</v>
      </c>
      <c r="L290" s="646" t="s">
        <v>1017</v>
      </c>
      <c r="M290" s="646" t="str">
        <f t="shared" si="26"/>
        <v>Posted</v>
      </c>
      <c r="N290" s="646" t="s">
        <v>1018</v>
      </c>
      <c r="O290" s="646">
        <v>36018</v>
      </c>
      <c r="P290" t="s">
        <v>1021</v>
      </c>
      <c r="Q290" s="701" t="str">
        <f t="shared" si="30"/>
        <v>USD</v>
      </c>
      <c r="R290" s="660">
        <v>291</v>
      </c>
      <c r="S290" s="660">
        <v>0</v>
      </c>
      <c r="T290" s="647">
        <v>82.763000000000005</v>
      </c>
      <c r="U290" s="661">
        <v>24084.03</v>
      </c>
      <c r="V290" s="661">
        <v>0</v>
      </c>
      <c r="W290" s="662">
        <f t="shared" si="27"/>
        <v>24084.03</v>
      </c>
      <c r="X290" s="647">
        <f t="shared" ca="1" si="28"/>
        <v>82.763000000000005</v>
      </c>
      <c r="Y290" s="662">
        <f t="shared" ca="1" si="29"/>
        <v>290.99996375191807</v>
      </c>
      <c r="Z290" s="701">
        <v>258537</v>
      </c>
      <c r="AA290" s="716" t="s">
        <v>1187</v>
      </c>
    </row>
    <row r="291" spans="1:27" x14ac:dyDescent="0.45">
      <c r="A291" s="655">
        <v>44316</v>
      </c>
      <c r="B291" s="646">
        <v>2021</v>
      </c>
      <c r="C291" s="701">
        <v>4</v>
      </c>
      <c r="D291" s="656">
        <f t="shared" si="25"/>
        <v>44287</v>
      </c>
      <c r="E291" t="s">
        <v>982</v>
      </c>
      <c r="F291" s="657">
        <v>1683</v>
      </c>
      <c r="G291" s="657">
        <v>4102</v>
      </c>
      <c r="H291" s="658" t="s">
        <v>688</v>
      </c>
      <c r="I291" s="659">
        <v>0</v>
      </c>
      <c r="J291" s="657">
        <v>8004</v>
      </c>
      <c r="K291" s="646" t="s">
        <v>983</v>
      </c>
      <c r="L291" s="646" t="s">
        <v>1017</v>
      </c>
      <c r="M291" s="646" t="str">
        <f t="shared" si="26"/>
        <v>Posted</v>
      </c>
      <c r="N291" s="646" t="s">
        <v>1018</v>
      </c>
      <c r="O291" s="646">
        <v>36018</v>
      </c>
      <c r="P291" t="s">
        <v>1022</v>
      </c>
      <c r="Q291" s="701" t="str">
        <f t="shared" si="30"/>
        <v>USD</v>
      </c>
      <c r="R291" s="660">
        <v>82.5</v>
      </c>
      <c r="S291" s="660">
        <v>0</v>
      </c>
      <c r="T291" s="647">
        <v>82.763000000000005</v>
      </c>
      <c r="U291" s="661">
        <v>6827.95</v>
      </c>
      <c r="V291" s="661">
        <v>0</v>
      </c>
      <c r="W291" s="662">
        <f t="shared" si="27"/>
        <v>6827.95</v>
      </c>
      <c r="X291" s="647">
        <f t="shared" ca="1" si="28"/>
        <v>82.763000000000005</v>
      </c>
      <c r="Y291" s="662">
        <f t="shared" ca="1" si="29"/>
        <v>82.500030206734891</v>
      </c>
      <c r="Z291" s="701">
        <v>258538</v>
      </c>
      <c r="AA291" s="716" t="s">
        <v>1174</v>
      </c>
    </row>
    <row r="292" spans="1:27" x14ac:dyDescent="0.45">
      <c r="A292" s="655">
        <v>44316</v>
      </c>
      <c r="B292" s="646">
        <v>2021</v>
      </c>
      <c r="C292" s="701">
        <v>4</v>
      </c>
      <c r="D292" s="656">
        <f t="shared" si="25"/>
        <v>44287</v>
      </c>
      <c r="E292" t="s">
        <v>982</v>
      </c>
      <c r="F292" s="657">
        <v>1683</v>
      </c>
      <c r="G292" s="657">
        <v>4102</v>
      </c>
      <c r="H292" s="658" t="s">
        <v>688</v>
      </c>
      <c r="I292" s="659">
        <v>0</v>
      </c>
      <c r="J292" s="657">
        <v>8004</v>
      </c>
      <c r="K292" s="646" t="s">
        <v>983</v>
      </c>
      <c r="L292" s="646" t="s">
        <v>1017</v>
      </c>
      <c r="M292" s="646" t="str">
        <f t="shared" si="26"/>
        <v>Posted</v>
      </c>
      <c r="N292" s="646" t="s">
        <v>1018</v>
      </c>
      <c r="O292" s="646">
        <v>36018</v>
      </c>
      <c r="P292" t="s">
        <v>1023</v>
      </c>
      <c r="Q292" s="701" t="str">
        <f t="shared" si="30"/>
        <v>USD</v>
      </c>
      <c r="R292" s="660">
        <v>60</v>
      </c>
      <c r="S292" s="660">
        <v>0</v>
      </c>
      <c r="T292" s="647">
        <v>82.763000000000005</v>
      </c>
      <c r="U292" s="661">
        <v>4965.78</v>
      </c>
      <c r="V292" s="661">
        <v>0</v>
      </c>
      <c r="W292" s="662">
        <f t="shared" si="27"/>
        <v>4965.78</v>
      </c>
      <c r="X292" s="647">
        <f t="shared" ca="1" si="28"/>
        <v>82.763000000000005</v>
      </c>
      <c r="Y292" s="662">
        <f t="shared" ca="1" si="29"/>
        <v>59.999999999999993</v>
      </c>
      <c r="Z292" s="701">
        <v>258539</v>
      </c>
      <c r="AA292" s="716" t="s">
        <v>1174</v>
      </c>
    </row>
    <row r="293" spans="1:27" x14ac:dyDescent="0.45">
      <c r="A293" s="655">
        <v>44316</v>
      </c>
      <c r="B293" s="646">
        <v>2021</v>
      </c>
      <c r="C293" s="701">
        <v>4</v>
      </c>
      <c r="D293" s="656">
        <f t="shared" si="25"/>
        <v>44287</v>
      </c>
      <c r="E293" t="s">
        <v>1024</v>
      </c>
      <c r="F293" s="657">
        <v>1520</v>
      </c>
      <c r="G293" s="657">
        <v>4102</v>
      </c>
      <c r="H293" s="658" t="s">
        <v>688</v>
      </c>
      <c r="I293" s="659">
        <v>0</v>
      </c>
      <c r="J293" s="657">
        <v>8004</v>
      </c>
      <c r="K293" s="646" t="s">
        <v>1025</v>
      </c>
      <c r="L293" s="646" t="s">
        <v>1017</v>
      </c>
      <c r="M293" s="646" t="str">
        <f t="shared" si="26"/>
        <v>Posted</v>
      </c>
      <c r="N293" s="646" t="s">
        <v>1018</v>
      </c>
      <c r="O293" s="646">
        <v>36018</v>
      </c>
      <c r="P293" t="s">
        <v>1026</v>
      </c>
      <c r="Q293" s="701" t="str">
        <f t="shared" si="30"/>
        <v>USD</v>
      </c>
      <c r="R293" s="660">
        <v>146</v>
      </c>
      <c r="S293" s="660">
        <v>0</v>
      </c>
      <c r="T293" s="647">
        <v>82.763000000000005</v>
      </c>
      <c r="U293" s="661">
        <v>12083.4</v>
      </c>
      <c r="V293" s="661">
        <v>0</v>
      </c>
      <c r="W293" s="662">
        <f t="shared" si="27"/>
        <v>12083.4</v>
      </c>
      <c r="X293" s="647">
        <f t="shared" ca="1" si="28"/>
        <v>82.763000000000005</v>
      </c>
      <c r="Y293" s="662">
        <f t="shared" ca="1" si="29"/>
        <v>146.00002416538791</v>
      </c>
      <c r="Z293" s="701">
        <v>258540</v>
      </c>
      <c r="AA293" s="716" t="s">
        <v>385</v>
      </c>
    </row>
    <row r="294" spans="1:27" x14ac:dyDescent="0.45">
      <c r="A294" s="655">
        <v>44316</v>
      </c>
      <c r="B294" s="646">
        <v>2021</v>
      </c>
      <c r="C294" s="701">
        <v>4</v>
      </c>
      <c r="D294" s="656">
        <f t="shared" si="25"/>
        <v>44287</v>
      </c>
      <c r="E294" t="s">
        <v>1027</v>
      </c>
      <c r="F294" s="657">
        <v>1517</v>
      </c>
      <c r="G294" s="657">
        <v>4102</v>
      </c>
      <c r="H294" s="658" t="s">
        <v>688</v>
      </c>
      <c r="I294" s="659">
        <v>0</v>
      </c>
      <c r="J294" s="657">
        <v>8004</v>
      </c>
      <c r="K294" s="646" t="s">
        <v>1028</v>
      </c>
      <c r="L294" s="646" t="s">
        <v>1017</v>
      </c>
      <c r="M294" s="646" t="str">
        <f t="shared" si="26"/>
        <v>Posted</v>
      </c>
      <c r="N294" s="646" t="s">
        <v>1018</v>
      </c>
      <c r="O294" s="646">
        <v>36018</v>
      </c>
      <c r="P294" t="s">
        <v>1029</v>
      </c>
      <c r="Q294" s="701" t="str">
        <f t="shared" si="30"/>
        <v>USD</v>
      </c>
      <c r="R294" s="660">
        <v>675</v>
      </c>
      <c r="S294" s="660">
        <v>0</v>
      </c>
      <c r="T294" s="647">
        <v>82.763000000000005</v>
      </c>
      <c r="U294" s="661">
        <v>55865.03</v>
      </c>
      <c r="V294" s="661">
        <v>0</v>
      </c>
      <c r="W294" s="662">
        <f t="shared" si="27"/>
        <v>55865.03</v>
      </c>
      <c r="X294" s="647">
        <f t="shared" ca="1" si="28"/>
        <v>82.763000000000005</v>
      </c>
      <c r="Y294" s="662">
        <f t="shared" ca="1" si="29"/>
        <v>675.00006041346978</v>
      </c>
      <c r="Z294" s="701">
        <v>258541</v>
      </c>
      <c r="AA294" s="716" t="s">
        <v>1188</v>
      </c>
    </row>
    <row r="295" spans="1:27" x14ac:dyDescent="0.45">
      <c r="A295" s="655">
        <v>44316</v>
      </c>
      <c r="B295" s="646">
        <v>2021</v>
      </c>
      <c r="C295" s="701">
        <v>4</v>
      </c>
      <c r="D295" s="656">
        <f t="shared" si="25"/>
        <v>44287</v>
      </c>
      <c r="E295" t="s">
        <v>1027</v>
      </c>
      <c r="F295" s="657">
        <v>1517</v>
      </c>
      <c r="G295" s="657">
        <v>4102</v>
      </c>
      <c r="H295" s="658" t="s">
        <v>688</v>
      </c>
      <c r="I295" s="659">
        <v>0</v>
      </c>
      <c r="J295" s="657">
        <v>8004</v>
      </c>
      <c r="K295" s="646" t="s">
        <v>1028</v>
      </c>
      <c r="L295" s="646" t="s">
        <v>1017</v>
      </c>
      <c r="M295" s="646" t="str">
        <f t="shared" si="26"/>
        <v>Posted</v>
      </c>
      <c r="N295" s="646" t="s">
        <v>1018</v>
      </c>
      <c r="O295" s="646">
        <v>36018</v>
      </c>
      <c r="P295" t="s">
        <v>1030</v>
      </c>
      <c r="Q295" s="701" t="str">
        <f t="shared" si="30"/>
        <v>USD</v>
      </c>
      <c r="R295" s="660">
        <v>277</v>
      </c>
      <c r="S295" s="660">
        <v>0</v>
      </c>
      <c r="T295" s="647">
        <v>82.763000000000005</v>
      </c>
      <c r="U295" s="661">
        <v>22925.35</v>
      </c>
      <c r="V295" s="661">
        <v>0</v>
      </c>
      <c r="W295" s="662">
        <f t="shared" si="27"/>
        <v>22925.35</v>
      </c>
      <c r="X295" s="647">
        <f t="shared" ca="1" si="28"/>
        <v>82.763000000000005</v>
      </c>
      <c r="Y295" s="662">
        <f t="shared" ca="1" si="29"/>
        <v>276.99998791730599</v>
      </c>
      <c r="Z295" s="701">
        <v>258542</v>
      </c>
      <c r="AA295" s="716" t="s">
        <v>1188</v>
      </c>
    </row>
    <row r="296" spans="1:27" x14ac:dyDescent="0.45">
      <c r="A296" s="655">
        <v>44316</v>
      </c>
      <c r="B296" s="646">
        <v>2021</v>
      </c>
      <c r="C296" s="701">
        <v>4</v>
      </c>
      <c r="D296" s="656">
        <f t="shared" si="25"/>
        <v>44287</v>
      </c>
      <c r="E296" t="s">
        <v>1027</v>
      </c>
      <c r="F296" s="657">
        <v>1517</v>
      </c>
      <c r="G296" s="657">
        <v>4102</v>
      </c>
      <c r="H296" s="658" t="s">
        <v>688</v>
      </c>
      <c r="I296" s="659">
        <v>0</v>
      </c>
      <c r="J296" s="657">
        <v>8004</v>
      </c>
      <c r="K296" s="646" t="s">
        <v>1028</v>
      </c>
      <c r="L296" s="646" t="s">
        <v>1017</v>
      </c>
      <c r="M296" s="646" t="str">
        <f t="shared" si="26"/>
        <v>Posted</v>
      </c>
      <c r="N296" s="646" t="s">
        <v>1018</v>
      </c>
      <c r="O296" s="646">
        <v>36018</v>
      </c>
      <c r="P296" t="s">
        <v>1031</v>
      </c>
      <c r="Q296" s="701" t="str">
        <f t="shared" si="30"/>
        <v>USD</v>
      </c>
      <c r="R296" s="660">
        <v>245</v>
      </c>
      <c r="S296" s="660">
        <v>0</v>
      </c>
      <c r="T296" s="647">
        <v>82.763000000000005</v>
      </c>
      <c r="U296" s="661">
        <v>20276.939999999999</v>
      </c>
      <c r="V296" s="661">
        <v>0</v>
      </c>
      <c r="W296" s="662">
        <f t="shared" si="27"/>
        <v>20276.939999999999</v>
      </c>
      <c r="X296" s="647">
        <f t="shared" ca="1" si="28"/>
        <v>82.763000000000005</v>
      </c>
      <c r="Y296" s="662">
        <f t="shared" ca="1" si="29"/>
        <v>245.00006041346975</v>
      </c>
      <c r="Z296" s="701">
        <v>258543</v>
      </c>
      <c r="AA296" s="716" t="s">
        <v>1188</v>
      </c>
    </row>
    <row r="297" spans="1:27" x14ac:dyDescent="0.45">
      <c r="A297" s="655">
        <v>44316</v>
      </c>
      <c r="B297" s="646">
        <v>2021</v>
      </c>
      <c r="C297" s="701">
        <v>4</v>
      </c>
      <c r="D297" s="656">
        <f t="shared" si="25"/>
        <v>44287</v>
      </c>
      <c r="E297" t="s">
        <v>1032</v>
      </c>
      <c r="F297" s="657">
        <v>1518</v>
      </c>
      <c r="G297" s="657">
        <v>4102</v>
      </c>
      <c r="H297" s="658" t="s">
        <v>688</v>
      </c>
      <c r="I297" s="659">
        <v>0</v>
      </c>
      <c r="J297" s="657">
        <v>8004</v>
      </c>
      <c r="K297" s="646" t="s">
        <v>1033</v>
      </c>
      <c r="L297" s="646" t="s">
        <v>1017</v>
      </c>
      <c r="M297" s="646" t="str">
        <f t="shared" si="26"/>
        <v>Posted</v>
      </c>
      <c r="N297" s="646" t="s">
        <v>1018</v>
      </c>
      <c r="O297" s="646">
        <v>36018</v>
      </c>
      <c r="P297" t="s">
        <v>1034</v>
      </c>
      <c r="Q297" s="701" t="str">
        <f t="shared" si="30"/>
        <v>USD</v>
      </c>
      <c r="R297" s="660">
        <v>700</v>
      </c>
      <c r="S297" s="660">
        <v>0</v>
      </c>
      <c r="T297" s="647">
        <v>82.763000000000005</v>
      </c>
      <c r="U297" s="661">
        <v>57934.1</v>
      </c>
      <c r="V297" s="661">
        <v>0</v>
      </c>
      <c r="W297" s="662">
        <f t="shared" si="27"/>
        <v>57934.1</v>
      </c>
      <c r="X297" s="647">
        <f t="shared" ca="1" si="28"/>
        <v>82.763000000000005</v>
      </c>
      <c r="Y297" s="662">
        <f t="shared" ca="1" si="29"/>
        <v>699.99999999999989</v>
      </c>
      <c r="Z297" s="701">
        <v>258544</v>
      </c>
      <c r="AA297" s="716" t="s">
        <v>383</v>
      </c>
    </row>
    <row r="298" spans="1:27" x14ac:dyDescent="0.45">
      <c r="A298" s="655">
        <v>44316</v>
      </c>
      <c r="B298" s="646">
        <v>2021</v>
      </c>
      <c r="C298" s="701">
        <v>4</v>
      </c>
      <c r="D298" s="656">
        <f t="shared" si="25"/>
        <v>44287</v>
      </c>
      <c r="E298" t="s">
        <v>1032</v>
      </c>
      <c r="F298" s="657">
        <v>1518</v>
      </c>
      <c r="G298" s="657">
        <v>4102</v>
      </c>
      <c r="H298" s="658" t="s">
        <v>688</v>
      </c>
      <c r="I298" s="659">
        <v>0</v>
      </c>
      <c r="J298" s="657">
        <v>8004</v>
      </c>
      <c r="K298" s="646" t="s">
        <v>1033</v>
      </c>
      <c r="L298" s="646" t="s">
        <v>1017</v>
      </c>
      <c r="M298" s="646" t="str">
        <f t="shared" si="26"/>
        <v>Posted</v>
      </c>
      <c r="N298" s="646" t="s">
        <v>1018</v>
      </c>
      <c r="O298" s="646">
        <v>36018</v>
      </c>
      <c r="P298" t="s">
        <v>1035</v>
      </c>
      <c r="Q298" s="701" t="str">
        <f t="shared" si="30"/>
        <v>USD</v>
      </c>
      <c r="R298" s="660">
        <v>552</v>
      </c>
      <c r="S298" s="660">
        <v>0</v>
      </c>
      <c r="T298" s="647">
        <v>82.763000000000005</v>
      </c>
      <c r="U298" s="661">
        <v>45685.18</v>
      </c>
      <c r="V298" s="661">
        <v>0</v>
      </c>
      <c r="W298" s="662">
        <f t="shared" si="27"/>
        <v>45685.18</v>
      </c>
      <c r="X298" s="647">
        <f t="shared" ca="1" si="28"/>
        <v>82.763000000000005</v>
      </c>
      <c r="Y298" s="662">
        <f t="shared" ca="1" si="29"/>
        <v>552.00004833077583</v>
      </c>
      <c r="Z298" s="701">
        <v>258545</v>
      </c>
      <c r="AA298" s="716" t="s">
        <v>383</v>
      </c>
    </row>
    <row r="299" spans="1:27" x14ac:dyDescent="0.45">
      <c r="A299" s="655">
        <v>44316</v>
      </c>
      <c r="B299" s="646">
        <v>2021</v>
      </c>
      <c r="C299" s="701">
        <v>4</v>
      </c>
      <c r="D299" s="656">
        <f t="shared" si="25"/>
        <v>44287</v>
      </c>
      <c r="E299" t="s">
        <v>1032</v>
      </c>
      <c r="F299" s="657">
        <v>1518</v>
      </c>
      <c r="G299" s="657">
        <v>4102</v>
      </c>
      <c r="H299" s="658" t="s">
        <v>688</v>
      </c>
      <c r="I299" s="659">
        <v>0</v>
      </c>
      <c r="J299" s="657">
        <v>8004</v>
      </c>
      <c r="K299" s="646" t="s">
        <v>1033</v>
      </c>
      <c r="L299" s="646" t="s">
        <v>1017</v>
      </c>
      <c r="M299" s="646" t="str">
        <f t="shared" si="26"/>
        <v>Posted</v>
      </c>
      <c r="N299" s="646" t="s">
        <v>1018</v>
      </c>
      <c r="O299" s="646">
        <v>36018</v>
      </c>
      <c r="P299" t="s">
        <v>1036</v>
      </c>
      <c r="Q299" s="701" t="str">
        <f t="shared" si="30"/>
        <v>USD</v>
      </c>
      <c r="R299" s="660">
        <v>255</v>
      </c>
      <c r="S299" s="660">
        <v>0</v>
      </c>
      <c r="T299" s="647">
        <v>82.763000000000005</v>
      </c>
      <c r="U299" s="661">
        <v>21104.57</v>
      </c>
      <c r="V299" s="661">
        <v>0</v>
      </c>
      <c r="W299" s="662">
        <f t="shared" si="27"/>
        <v>21104.57</v>
      </c>
      <c r="X299" s="647">
        <f t="shared" ca="1" si="28"/>
        <v>82.763000000000005</v>
      </c>
      <c r="Y299" s="662">
        <f t="shared" ca="1" si="29"/>
        <v>255.00006041346975</v>
      </c>
      <c r="Z299" s="701">
        <v>258546</v>
      </c>
      <c r="AA299" s="716" t="s">
        <v>383</v>
      </c>
    </row>
    <row r="300" spans="1:27" x14ac:dyDescent="0.45">
      <c r="A300" s="655">
        <v>44316</v>
      </c>
      <c r="B300" s="646">
        <v>2021</v>
      </c>
      <c r="C300" s="701">
        <v>4</v>
      </c>
      <c r="D300" s="656">
        <f t="shared" si="25"/>
        <v>44287</v>
      </c>
      <c r="E300" t="s">
        <v>1002</v>
      </c>
      <c r="F300" s="657">
        <v>1673</v>
      </c>
      <c r="G300" s="657">
        <v>4102</v>
      </c>
      <c r="H300" s="658" t="s">
        <v>688</v>
      </c>
      <c r="I300" s="659">
        <v>0</v>
      </c>
      <c r="J300" s="657">
        <v>8004</v>
      </c>
      <c r="K300" s="646" t="s">
        <v>1003</v>
      </c>
      <c r="L300" s="646" t="s">
        <v>1017</v>
      </c>
      <c r="M300" s="646" t="str">
        <f t="shared" si="26"/>
        <v>Posted</v>
      </c>
      <c r="N300" s="646" t="s">
        <v>1018</v>
      </c>
      <c r="O300" s="646">
        <v>36018</v>
      </c>
      <c r="P300" t="s">
        <v>1037</v>
      </c>
      <c r="Q300" s="701" t="str">
        <f t="shared" si="30"/>
        <v>USD</v>
      </c>
      <c r="R300" s="660">
        <v>230</v>
      </c>
      <c r="S300" s="660">
        <v>0</v>
      </c>
      <c r="T300" s="647">
        <v>82.763000000000005</v>
      </c>
      <c r="U300" s="661">
        <v>19035.490000000002</v>
      </c>
      <c r="V300" s="661">
        <v>0</v>
      </c>
      <c r="W300" s="662">
        <f t="shared" si="27"/>
        <v>19035.490000000002</v>
      </c>
      <c r="X300" s="647">
        <f t="shared" ca="1" si="28"/>
        <v>82.763000000000005</v>
      </c>
      <c r="Y300" s="662">
        <f t="shared" ca="1" si="29"/>
        <v>230</v>
      </c>
      <c r="Z300" s="701">
        <v>258547</v>
      </c>
      <c r="AA300" s="716" t="s">
        <v>957</v>
      </c>
    </row>
    <row r="301" spans="1:27" x14ac:dyDescent="0.45">
      <c r="A301" s="655">
        <v>44316</v>
      </c>
      <c r="B301" s="646">
        <v>2021</v>
      </c>
      <c r="C301" s="701">
        <v>4</v>
      </c>
      <c r="D301" s="656">
        <f t="shared" si="25"/>
        <v>44287</v>
      </c>
      <c r="E301" t="s">
        <v>1008</v>
      </c>
      <c r="F301" s="657">
        <v>1507</v>
      </c>
      <c r="G301" s="657">
        <v>4102</v>
      </c>
      <c r="H301" s="658" t="s">
        <v>688</v>
      </c>
      <c r="I301" s="659">
        <v>0</v>
      </c>
      <c r="J301" s="657">
        <v>8004</v>
      </c>
      <c r="K301" s="646" t="s">
        <v>1009</v>
      </c>
      <c r="L301" s="646" t="s">
        <v>1017</v>
      </c>
      <c r="M301" s="646" t="str">
        <f t="shared" si="26"/>
        <v>Posted</v>
      </c>
      <c r="N301" s="646" t="s">
        <v>1018</v>
      </c>
      <c r="O301" s="646">
        <v>36018</v>
      </c>
      <c r="P301" t="s">
        <v>1038</v>
      </c>
      <c r="Q301" s="701" t="str">
        <f t="shared" si="30"/>
        <v>USD</v>
      </c>
      <c r="R301" s="660">
        <v>120</v>
      </c>
      <c r="S301" s="660">
        <v>0</v>
      </c>
      <c r="T301" s="647">
        <v>82.763000000000005</v>
      </c>
      <c r="U301" s="661">
        <v>9931.56</v>
      </c>
      <c r="V301" s="661">
        <v>0</v>
      </c>
      <c r="W301" s="662">
        <f t="shared" si="27"/>
        <v>9931.56</v>
      </c>
      <c r="X301" s="647">
        <f t="shared" ca="1" si="28"/>
        <v>82.763000000000005</v>
      </c>
      <c r="Y301" s="662">
        <f t="shared" ca="1" si="29"/>
        <v>119.99999999999999</v>
      </c>
      <c r="Z301" s="701">
        <v>258548</v>
      </c>
      <c r="AA301" s="716" t="s">
        <v>1190</v>
      </c>
    </row>
    <row r="302" spans="1:27" x14ac:dyDescent="0.45">
      <c r="A302" s="655">
        <v>44316</v>
      </c>
      <c r="B302" s="646">
        <v>2021</v>
      </c>
      <c r="C302" s="701">
        <v>4</v>
      </c>
      <c r="D302" s="656">
        <f t="shared" si="25"/>
        <v>44287</v>
      </c>
      <c r="E302" t="s">
        <v>1011</v>
      </c>
      <c r="F302" s="657">
        <v>1506</v>
      </c>
      <c r="G302" s="657">
        <v>4102</v>
      </c>
      <c r="H302" s="658" t="s">
        <v>688</v>
      </c>
      <c r="I302" s="659">
        <v>0</v>
      </c>
      <c r="J302" s="657">
        <v>8004</v>
      </c>
      <c r="K302" s="646" t="s">
        <v>1012</v>
      </c>
      <c r="L302" s="646" t="s">
        <v>1017</v>
      </c>
      <c r="M302" s="646" t="str">
        <f t="shared" si="26"/>
        <v>Posted</v>
      </c>
      <c r="N302" s="646" t="s">
        <v>1018</v>
      </c>
      <c r="O302" s="646">
        <v>36018</v>
      </c>
      <c r="P302" t="s">
        <v>1039</v>
      </c>
      <c r="Q302" s="701" t="str">
        <f t="shared" si="30"/>
        <v>USD</v>
      </c>
      <c r="R302" s="660">
        <v>202</v>
      </c>
      <c r="S302" s="660">
        <v>0</v>
      </c>
      <c r="T302" s="647">
        <v>82.763000000000005</v>
      </c>
      <c r="U302" s="661">
        <v>16718.13</v>
      </c>
      <c r="V302" s="661">
        <v>0</v>
      </c>
      <c r="W302" s="662">
        <f t="shared" si="27"/>
        <v>16718.13</v>
      </c>
      <c r="X302" s="647">
        <f t="shared" ca="1" si="28"/>
        <v>82.763000000000005</v>
      </c>
      <c r="Y302" s="662">
        <f t="shared" ca="1" si="29"/>
        <v>202.00004833077583</v>
      </c>
      <c r="Z302" s="701">
        <v>258549</v>
      </c>
      <c r="AA302" s="716" t="s">
        <v>1189</v>
      </c>
    </row>
    <row r="303" spans="1:27" x14ac:dyDescent="0.45">
      <c r="A303" s="655">
        <v>44316</v>
      </c>
      <c r="B303" s="646">
        <v>2021</v>
      </c>
      <c r="C303" s="701">
        <v>4</v>
      </c>
      <c r="D303" s="656">
        <f t="shared" si="25"/>
        <v>44287</v>
      </c>
      <c r="E303" t="s">
        <v>1011</v>
      </c>
      <c r="F303" s="657">
        <v>1506</v>
      </c>
      <c r="G303" s="657">
        <v>4102</v>
      </c>
      <c r="H303" s="658" t="s">
        <v>688</v>
      </c>
      <c r="I303" s="659">
        <v>0</v>
      </c>
      <c r="J303" s="657">
        <v>8004</v>
      </c>
      <c r="K303" s="646" t="s">
        <v>1012</v>
      </c>
      <c r="L303" s="646" t="s">
        <v>1017</v>
      </c>
      <c r="M303" s="646" t="str">
        <f t="shared" si="26"/>
        <v>Posted</v>
      </c>
      <c r="N303" s="646" t="s">
        <v>1018</v>
      </c>
      <c r="O303" s="646">
        <v>36018</v>
      </c>
      <c r="P303" t="s">
        <v>1040</v>
      </c>
      <c r="Q303" s="701" t="str">
        <f t="shared" si="30"/>
        <v>USD</v>
      </c>
      <c r="R303" s="660">
        <v>172.5</v>
      </c>
      <c r="S303" s="660">
        <v>0</v>
      </c>
      <c r="T303" s="647">
        <v>82.763000000000005</v>
      </c>
      <c r="U303" s="661">
        <v>14276.62</v>
      </c>
      <c r="V303" s="661">
        <v>0</v>
      </c>
      <c r="W303" s="662">
        <f t="shared" si="27"/>
        <v>14276.62</v>
      </c>
      <c r="X303" s="647">
        <f t="shared" ca="1" si="28"/>
        <v>82.763000000000005</v>
      </c>
      <c r="Y303" s="662">
        <f t="shared" ca="1" si="29"/>
        <v>172.50003020673489</v>
      </c>
      <c r="Z303" s="701">
        <v>258550</v>
      </c>
      <c r="AA303" s="716" t="s">
        <v>1189</v>
      </c>
    </row>
    <row r="304" spans="1:27" x14ac:dyDescent="0.45">
      <c r="A304" s="655">
        <v>44316</v>
      </c>
      <c r="B304" s="646">
        <v>2021</v>
      </c>
      <c r="C304" s="701">
        <v>4</v>
      </c>
      <c r="D304" s="656">
        <f t="shared" si="25"/>
        <v>44287</v>
      </c>
      <c r="E304" t="s">
        <v>1041</v>
      </c>
      <c r="F304" s="657">
        <v>1514</v>
      </c>
      <c r="G304" s="657">
        <v>4102</v>
      </c>
      <c r="H304" s="658" t="s">
        <v>688</v>
      </c>
      <c r="I304" s="659">
        <v>0</v>
      </c>
      <c r="J304" s="657">
        <v>8004</v>
      </c>
      <c r="K304" s="646" t="s">
        <v>1042</v>
      </c>
      <c r="L304" s="646" t="s">
        <v>1017</v>
      </c>
      <c r="M304" s="646" t="str">
        <f t="shared" si="26"/>
        <v>Posted</v>
      </c>
      <c r="N304" s="646" t="s">
        <v>1018</v>
      </c>
      <c r="O304" s="646">
        <v>36018</v>
      </c>
      <c r="P304" t="s">
        <v>1043</v>
      </c>
      <c r="Q304" s="701" t="str">
        <f t="shared" si="30"/>
        <v>USD</v>
      </c>
      <c r="R304" s="660">
        <v>586</v>
      </c>
      <c r="S304" s="660">
        <v>0</v>
      </c>
      <c r="T304" s="647">
        <v>82.763000000000005</v>
      </c>
      <c r="U304" s="661">
        <v>48499.12</v>
      </c>
      <c r="V304" s="661">
        <v>0</v>
      </c>
      <c r="W304" s="662">
        <f t="shared" si="27"/>
        <v>48499.12</v>
      </c>
      <c r="X304" s="647">
        <f t="shared" ca="1" si="28"/>
        <v>82.763000000000005</v>
      </c>
      <c r="Y304" s="662">
        <f t="shared" ca="1" si="29"/>
        <v>586.00002416538791</v>
      </c>
      <c r="Z304" s="701">
        <v>258551</v>
      </c>
      <c r="AA304" s="716" t="s">
        <v>380</v>
      </c>
    </row>
    <row r="305" spans="1:27" x14ac:dyDescent="0.45">
      <c r="A305" s="655">
        <v>44316</v>
      </c>
      <c r="B305" s="646">
        <v>2021</v>
      </c>
      <c r="C305" s="701">
        <v>4</v>
      </c>
      <c r="D305" s="656">
        <f t="shared" si="25"/>
        <v>44287</v>
      </c>
      <c r="E305" t="s">
        <v>1041</v>
      </c>
      <c r="F305" s="657">
        <v>1514</v>
      </c>
      <c r="G305" s="657">
        <v>4102</v>
      </c>
      <c r="H305" s="658" t="s">
        <v>688</v>
      </c>
      <c r="I305" s="659">
        <v>0</v>
      </c>
      <c r="J305" s="657">
        <v>8004</v>
      </c>
      <c r="K305" s="646" t="s">
        <v>1042</v>
      </c>
      <c r="L305" s="646" t="s">
        <v>1017</v>
      </c>
      <c r="M305" s="646" t="str">
        <f t="shared" si="26"/>
        <v>Posted</v>
      </c>
      <c r="N305" s="646" t="s">
        <v>1018</v>
      </c>
      <c r="O305" s="646">
        <v>36018</v>
      </c>
      <c r="P305" t="s">
        <v>1044</v>
      </c>
      <c r="Q305" s="701" t="str">
        <f t="shared" si="30"/>
        <v>USD</v>
      </c>
      <c r="R305" s="660">
        <v>1612.5</v>
      </c>
      <c r="S305" s="660">
        <v>0</v>
      </c>
      <c r="T305" s="647">
        <v>82.763000000000005</v>
      </c>
      <c r="U305" s="661">
        <v>133455.34</v>
      </c>
      <c r="V305" s="661">
        <v>0</v>
      </c>
      <c r="W305" s="662">
        <f t="shared" si="27"/>
        <v>133455.34</v>
      </c>
      <c r="X305" s="647">
        <f t="shared" ca="1" si="28"/>
        <v>82.763000000000005</v>
      </c>
      <c r="Y305" s="662">
        <f t="shared" ca="1" si="29"/>
        <v>1612.5000302067347</v>
      </c>
      <c r="Z305" s="701">
        <v>258552</v>
      </c>
      <c r="AA305" s="716" t="s">
        <v>380</v>
      </c>
    </row>
    <row r="306" spans="1:27" x14ac:dyDescent="0.45">
      <c r="A306" s="655">
        <v>44316</v>
      </c>
      <c r="B306" s="646">
        <v>2021</v>
      </c>
      <c r="C306" s="701">
        <v>4</v>
      </c>
      <c r="D306" s="656">
        <f t="shared" si="25"/>
        <v>44287</v>
      </c>
      <c r="E306" t="s">
        <v>1041</v>
      </c>
      <c r="F306" s="657">
        <v>1514</v>
      </c>
      <c r="G306" s="657">
        <v>4102</v>
      </c>
      <c r="H306" s="658" t="s">
        <v>688</v>
      </c>
      <c r="I306" s="659">
        <v>0</v>
      </c>
      <c r="J306" s="657">
        <v>8004</v>
      </c>
      <c r="K306" s="646" t="s">
        <v>1042</v>
      </c>
      <c r="L306" s="646" t="s">
        <v>1017</v>
      </c>
      <c r="M306" s="646" t="str">
        <f t="shared" si="26"/>
        <v>Posted</v>
      </c>
      <c r="N306" s="646" t="s">
        <v>1018</v>
      </c>
      <c r="O306" s="646">
        <v>36018</v>
      </c>
      <c r="P306" t="s">
        <v>1045</v>
      </c>
      <c r="Q306" s="701" t="str">
        <f t="shared" si="30"/>
        <v>USD</v>
      </c>
      <c r="R306" s="660">
        <v>1612.5</v>
      </c>
      <c r="S306" s="660">
        <v>0</v>
      </c>
      <c r="T306" s="647">
        <v>82.763000000000005</v>
      </c>
      <c r="U306" s="661">
        <v>133455.34</v>
      </c>
      <c r="V306" s="661">
        <v>0</v>
      </c>
      <c r="W306" s="662">
        <f t="shared" si="27"/>
        <v>133455.34</v>
      </c>
      <c r="X306" s="647">
        <f t="shared" ca="1" si="28"/>
        <v>82.763000000000005</v>
      </c>
      <c r="Y306" s="662">
        <f t="shared" ca="1" si="29"/>
        <v>1612.5000302067347</v>
      </c>
      <c r="Z306" s="701">
        <v>258553</v>
      </c>
      <c r="AA306" s="716" t="s">
        <v>380</v>
      </c>
    </row>
    <row r="307" spans="1:27" x14ac:dyDescent="0.45">
      <c r="A307" s="655">
        <v>44316</v>
      </c>
      <c r="B307" s="646">
        <v>2021</v>
      </c>
      <c r="C307" s="701">
        <v>4</v>
      </c>
      <c r="D307" s="656">
        <f t="shared" si="25"/>
        <v>44287</v>
      </c>
      <c r="E307" t="s">
        <v>883</v>
      </c>
      <c r="F307" s="657">
        <v>200</v>
      </c>
      <c r="G307" s="657">
        <v>4102</v>
      </c>
      <c r="H307" s="658" t="s">
        <v>688</v>
      </c>
      <c r="I307" s="659">
        <v>0</v>
      </c>
      <c r="J307" s="657">
        <v>2104</v>
      </c>
      <c r="K307" s="646" t="s">
        <v>882</v>
      </c>
      <c r="L307" s="646" t="s">
        <v>1046</v>
      </c>
      <c r="M307" s="646" t="str">
        <f t="shared" si="26"/>
        <v>Posted</v>
      </c>
      <c r="N307" s="646" t="s">
        <v>1047</v>
      </c>
      <c r="O307" s="646">
        <v>36022</v>
      </c>
      <c r="P307" t="s">
        <v>768</v>
      </c>
      <c r="Q307" s="701" t="str">
        <f t="shared" ref="Q307:Q370" si="31">LEFT("HTG            ",3)</f>
        <v>HTG</v>
      </c>
      <c r="R307" s="660">
        <v>51200.6</v>
      </c>
      <c r="S307" s="660">
        <v>0</v>
      </c>
      <c r="T307" s="647">
        <v>0</v>
      </c>
      <c r="U307" s="661">
        <v>51200.6</v>
      </c>
      <c r="V307" s="661">
        <v>0</v>
      </c>
      <c r="W307" s="662">
        <f t="shared" si="27"/>
        <v>51200.6</v>
      </c>
      <c r="X307" s="647">
        <f t="shared" ca="1" si="28"/>
        <v>82.763000000000005</v>
      </c>
      <c r="Y307" s="662">
        <f t="shared" ca="1" si="29"/>
        <v>618.64118023754565</v>
      </c>
      <c r="Z307" s="701">
        <v>259052</v>
      </c>
      <c r="AA307" s="716" t="s">
        <v>1164</v>
      </c>
    </row>
    <row r="308" spans="1:27" x14ac:dyDescent="0.45">
      <c r="A308" s="655">
        <v>44316</v>
      </c>
      <c r="B308" s="646">
        <v>2021</v>
      </c>
      <c r="C308" s="701">
        <v>4</v>
      </c>
      <c r="D308" s="656">
        <f t="shared" si="25"/>
        <v>44287</v>
      </c>
      <c r="E308" t="s">
        <v>788</v>
      </c>
      <c r="F308" s="657">
        <v>201</v>
      </c>
      <c r="G308" s="657">
        <v>4102</v>
      </c>
      <c r="H308" s="658" t="s">
        <v>688</v>
      </c>
      <c r="I308" s="659">
        <v>0</v>
      </c>
      <c r="J308" s="657">
        <v>2010</v>
      </c>
      <c r="K308" s="646" t="s">
        <v>727</v>
      </c>
      <c r="L308" s="646" t="s">
        <v>1046</v>
      </c>
      <c r="M308" s="646" t="str">
        <f t="shared" si="26"/>
        <v>Posted</v>
      </c>
      <c r="N308" s="646" t="s">
        <v>1047</v>
      </c>
      <c r="O308" s="646">
        <v>36022</v>
      </c>
      <c r="P308" t="s">
        <v>768</v>
      </c>
      <c r="Q308" s="701" t="str">
        <f t="shared" si="31"/>
        <v>HTG</v>
      </c>
      <c r="R308" s="660">
        <v>42561.83</v>
      </c>
      <c r="S308" s="660">
        <v>0</v>
      </c>
      <c r="T308" s="647">
        <v>0</v>
      </c>
      <c r="U308" s="661">
        <v>42561.83</v>
      </c>
      <c r="V308" s="661">
        <v>0</v>
      </c>
      <c r="W308" s="662">
        <f t="shared" si="27"/>
        <v>42561.83</v>
      </c>
      <c r="X308" s="647">
        <f t="shared" ca="1" si="28"/>
        <v>82.763000000000005</v>
      </c>
      <c r="Y308" s="662">
        <f t="shared" ca="1" si="29"/>
        <v>514.26156615879074</v>
      </c>
      <c r="Z308" s="701">
        <v>259053</v>
      </c>
      <c r="AA308" s="716" t="s">
        <v>1151</v>
      </c>
    </row>
    <row r="309" spans="1:27" x14ac:dyDescent="0.45">
      <c r="A309" s="655">
        <v>44316</v>
      </c>
      <c r="B309" s="646">
        <v>2021</v>
      </c>
      <c r="C309" s="701">
        <v>4</v>
      </c>
      <c r="D309" s="656">
        <f t="shared" si="25"/>
        <v>44287</v>
      </c>
      <c r="E309" t="s">
        <v>789</v>
      </c>
      <c r="F309" s="657">
        <v>241</v>
      </c>
      <c r="G309" s="657">
        <v>4102</v>
      </c>
      <c r="H309" s="658" t="s">
        <v>688</v>
      </c>
      <c r="I309" s="659">
        <v>0</v>
      </c>
      <c r="J309" s="657">
        <v>2010</v>
      </c>
      <c r="K309" s="646" t="s">
        <v>727</v>
      </c>
      <c r="L309" s="646" t="s">
        <v>1046</v>
      </c>
      <c r="M309" s="646" t="str">
        <f t="shared" si="26"/>
        <v>Posted</v>
      </c>
      <c r="N309" s="646" t="s">
        <v>1047</v>
      </c>
      <c r="O309" s="646">
        <v>36022</v>
      </c>
      <c r="P309" t="s">
        <v>768</v>
      </c>
      <c r="Q309" s="701" t="str">
        <f t="shared" si="31"/>
        <v>HTG</v>
      </c>
      <c r="R309" s="660">
        <v>2553.71</v>
      </c>
      <c r="S309" s="660">
        <v>0</v>
      </c>
      <c r="T309" s="647">
        <v>0</v>
      </c>
      <c r="U309" s="661">
        <v>2553.71</v>
      </c>
      <c r="V309" s="661">
        <v>0</v>
      </c>
      <c r="W309" s="662">
        <f t="shared" si="27"/>
        <v>2553.71</v>
      </c>
      <c r="X309" s="647">
        <f t="shared" ca="1" si="28"/>
        <v>82.763000000000005</v>
      </c>
      <c r="Y309" s="662">
        <f t="shared" ca="1" si="29"/>
        <v>30.855696386066235</v>
      </c>
      <c r="Z309" s="701">
        <v>259054</v>
      </c>
      <c r="AA309" s="716" t="s">
        <v>1151</v>
      </c>
    </row>
    <row r="310" spans="1:27" x14ac:dyDescent="0.45">
      <c r="A310" s="655">
        <v>44316</v>
      </c>
      <c r="B310" s="646">
        <v>2021</v>
      </c>
      <c r="C310" s="701">
        <v>4</v>
      </c>
      <c r="D310" s="656">
        <f t="shared" si="25"/>
        <v>44287</v>
      </c>
      <c r="E310" t="s">
        <v>790</v>
      </c>
      <c r="F310" s="657">
        <v>242</v>
      </c>
      <c r="G310" s="657">
        <v>4102</v>
      </c>
      <c r="H310" s="658" t="s">
        <v>688</v>
      </c>
      <c r="I310" s="659">
        <v>0</v>
      </c>
      <c r="J310" s="657">
        <v>2010</v>
      </c>
      <c r="K310" s="646" t="s">
        <v>727</v>
      </c>
      <c r="L310" s="646" t="s">
        <v>1046</v>
      </c>
      <c r="M310" s="646" t="str">
        <f t="shared" si="26"/>
        <v>Posted</v>
      </c>
      <c r="N310" s="646" t="s">
        <v>1047</v>
      </c>
      <c r="O310" s="646">
        <v>36022</v>
      </c>
      <c r="P310" t="s">
        <v>768</v>
      </c>
      <c r="Q310" s="701" t="str">
        <f t="shared" si="31"/>
        <v>HTG</v>
      </c>
      <c r="R310" s="660">
        <v>3626.98</v>
      </c>
      <c r="S310" s="660">
        <v>0</v>
      </c>
      <c r="T310" s="647">
        <v>0</v>
      </c>
      <c r="U310" s="661">
        <v>3626.98</v>
      </c>
      <c r="V310" s="661">
        <v>0</v>
      </c>
      <c r="W310" s="662">
        <f t="shared" si="27"/>
        <v>3626.98</v>
      </c>
      <c r="X310" s="647">
        <f t="shared" ca="1" si="28"/>
        <v>82.763000000000005</v>
      </c>
      <c r="Y310" s="662">
        <f t="shared" ca="1" si="29"/>
        <v>43.823689329772961</v>
      </c>
      <c r="Z310" s="701">
        <v>259055</v>
      </c>
      <c r="AA310" s="716" t="s">
        <v>1151</v>
      </c>
    </row>
    <row r="311" spans="1:27" x14ac:dyDescent="0.45">
      <c r="A311" s="655">
        <v>44316</v>
      </c>
      <c r="B311" s="646">
        <v>2021</v>
      </c>
      <c r="C311" s="701">
        <v>4</v>
      </c>
      <c r="D311" s="656">
        <f t="shared" si="25"/>
        <v>44287</v>
      </c>
      <c r="E311" t="s">
        <v>791</v>
      </c>
      <c r="F311" s="657">
        <v>243</v>
      </c>
      <c r="G311" s="657">
        <v>4102</v>
      </c>
      <c r="H311" s="658" t="s">
        <v>688</v>
      </c>
      <c r="I311" s="659">
        <v>0</v>
      </c>
      <c r="J311" s="657">
        <v>2010</v>
      </c>
      <c r="K311" s="646" t="s">
        <v>727</v>
      </c>
      <c r="L311" s="646" t="s">
        <v>1046</v>
      </c>
      <c r="M311" s="646" t="str">
        <f t="shared" si="26"/>
        <v>Posted</v>
      </c>
      <c r="N311" s="646" t="s">
        <v>1047</v>
      </c>
      <c r="O311" s="646">
        <v>36022</v>
      </c>
      <c r="P311" t="s">
        <v>768</v>
      </c>
      <c r="Q311" s="701" t="str">
        <f t="shared" si="31"/>
        <v>HTG</v>
      </c>
      <c r="R311" s="660">
        <v>851.24</v>
      </c>
      <c r="S311" s="660">
        <v>0</v>
      </c>
      <c r="T311" s="647">
        <v>0</v>
      </c>
      <c r="U311" s="661">
        <v>851.24</v>
      </c>
      <c r="V311" s="661">
        <v>0</v>
      </c>
      <c r="W311" s="662">
        <f t="shared" si="27"/>
        <v>851.24</v>
      </c>
      <c r="X311" s="647">
        <f t="shared" ca="1" si="28"/>
        <v>82.763000000000005</v>
      </c>
      <c r="Y311" s="662">
        <f t="shared" ca="1" si="29"/>
        <v>10.28527240433527</v>
      </c>
      <c r="Z311" s="701">
        <v>259056</v>
      </c>
      <c r="AA311" s="716" t="s">
        <v>1151</v>
      </c>
    </row>
    <row r="312" spans="1:27" x14ac:dyDescent="0.45">
      <c r="A312" s="655">
        <v>44316</v>
      </c>
      <c r="B312" s="646">
        <v>2021</v>
      </c>
      <c r="C312" s="701">
        <v>4</v>
      </c>
      <c r="D312" s="656">
        <f t="shared" si="25"/>
        <v>44287</v>
      </c>
      <c r="E312" t="s">
        <v>792</v>
      </c>
      <c r="F312" s="657">
        <v>244</v>
      </c>
      <c r="G312" s="657">
        <v>4102</v>
      </c>
      <c r="H312" s="658" t="s">
        <v>688</v>
      </c>
      <c r="I312" s="659">
        <v>0</v>
      </c>
      <c r="J312" s="657">
        <v>2010</v>
      </c>
      <c r="K312" s="646" t="s">
        <v>727</v>
      </c>
      <c r="L312" s="646" t="s">
        <v>1046</v>
      </c>
      <c r="M312" s="646" t="str">
        <f t="shared" si="26"/>
        <v>Posted</v>
      </c>
      <c r="N312" s="646" t="s">
        <v>1047</v>
      </c>
      <c r="O312" s="646">
        <v>36022</v>
      </c>
      <c r="P312" t="s">
        <v>768</v>
      </c>
      <c r="Q312" s="701" t="str">
        <f t="shared" si="31"/>
        <v>HTG</v>
      </c>
      <c r="R312" s="660">
        <v>3546.82</v>
      </c>
      <c r="S312" s="660">
        <v>0</v>
      </c>
      <c r="T312" s="647">
        <v>0</v>
      </c>
      <c r="U312" s="661">
        <v>3546.82</v>
      </c>
      <c r="V312" s="661">
        <v>0</v>
      </c>
      <c r="W312" s="662">
        <f t="shared" si="27"/>
        <v>3546.82</v>
      </c>
      <c r="X312" s="647">
        <f t="shared" ca="1" si="28"/>
        <v>82.763000000000005</v>
      </c>
      <c r="Y312" s="662">
        <f t="shared" ca="1" si="29"/>
        <v>42.855140582144195</v>
      </c>
      <c r="Z312" s="701">
        <v>259057</v>
      </c>
      <c r="AA312" s="716" t="s">
        <v>1151</v>
      </c>
    </row>
    <row r="313" spans="1:27" x14ac:dyDescent="0.45">
      <c r="A313" s="655">
        <v>44316</v>
      </c>
      <c r="B313" s="646">
        <v>2021</v>
      </c>
      <c r="C313" s="701">
        <v>4</v>
      </c>
      <c r="D313" s="656">
        <f t="shared" si="25"/>
        <v>44287</v>
      </c>
      <c r="E313" t="s">
        <v>798</v>
      </c>
      <c r="F313" s="657">
        <v>201</v>
      </c>
      <c r="G313" s="657">
        <v>4102</v>
      </c>
      <c r="H313" s="658" t="s">
        <v>688</v>
      </c>
      <c r="I313" s="659">
        <v>0</v>
      </c>
      <c r="J313" s="657">
        <v>2018</v>
      </c>
      <c r="K313" s="646" t="s">
        <v>727</v>
      </c>
      <c r="L313" s="646" t="s">
        <v>1046</v>
      </c>
      <c r="M313" s="646" t="str">
        <f t="shared" si="26"/>
        <v>Posted</v>
      </c>
      <c r="N313" s="646" t="s">
        <v>1047</v>
      </c>
      <c r="O313" s="646">
        <v>36022</v>
      </c>
      <c r="P313" t="s">
        <v>768</v>
      </c>
      <c r="Q313" s="701" t="str">
        <f t="shared" si="31"/>
        <v>HTG</v>
      </c>
      <c r="R313" s="660">
        <v>16089.39</v>
      </c>
      <c r="S313" s="660">
        <v>0</v>
      </c>
      <c r="T313" s="647">
        <v>0</v>
      </c>
      <c r="U313" s="661">
        <v>16089.39</v>
      </c>
      <c r="V313" s="661">
        <v>0</v>
      </c>
      <c r="W313" s="662">
        <f t="shared" si="27"/>
        <v>16089.39</v>
      </c>
      <c r="X313" s="647">
        <f t="shared" ca="1" si="28"/>
        <v>82.763000000000005</v>
      </c>
      <c r="Y313" s="662">
        <f t="shared" ca="1" si="29"/>
        <v>194.40317533197199</v>
      </c>
      <c r="Z313" s="701">
        <v>259058</v>
      </c>
      <c r="AA313" s="716" t="s">
        <v>1151</v>
      </c>
    </row>
    <row r="314" spans="1:27" x14ac:dyDescent="0.45">
      <c r="A314" s="655">
        <v>44316</v>
      </c>
      <c r="B314" s="646">
        <v>2021</v>
      </c>
      <c r="C314" s="701">
        <v>4</v>
      </c>
      <c r="D314" s="656">
        <f t="shared" si="25"/>
        <v>44287</v>
      </c>
      <c r="E314" t="s">
        <v>799</v>
      </c>
      <c r="F314" s="657">
        <v>241</v>
      </c>
      <c r="G314" s="657">
        <v>4102</v>
      </c>
      <c r="H314" s="658" t="s">
        <v>688</v>
      </c>
      <c r="I314" s="659">
        <v>0</v>
      </c>
      <c r="J314" s="657">
        <v>2018</v>
      </c>
      <c r="K314" s="646" t="s">
        <v>727</v>
      </c>
      <c r="L314" s="646" t="s">
        <v>1046</v>
      </c>
      <c r="M314" s="646" t="str">
        <f t="shared" si="26"/>
        <v>Posted</v>
      </c>
      <c r="N314" s="646" t="s">
        <v>1047</v>
      </c>
      <c r="O314" s="646">
        <v>36022</v>
      </c>
      <c r="P314" t="s">
        <v>768</v>
      </c>
      <c r="Q314" s="701" t="str">
        <f t="shared" si="31"/>
        <v>HTG</v>
      </c>
      <c r="R314" s="660">
        <v>817.19</v>
      </c>
      <c r="S314" s="660">
        <v>0</v>
      </c>
      <c r="T314" s="647">
        <v>0</v>
      </c>
      <c r="U314" s="661">
        <v>817.19</v>
      </c>
      <c r="V314" s="661">
        <v>0</v>
      </c>
      <c r="W314" s="662">
        <f t="shared" si="27"/>
        <v>817.19</v>
      </c>
      <c r="X314" s="647">
        <f t="shared" ca="1" si="28"/>
        <v>82.763000000000005</v>
      </c>
      <c r="Y314" s="662">
        <f t="shared" ca="1" si="29"/>
        <v>9.8738566750842764</v>
      </c>
      <c r="Z314" s="701">
        <v>259059</v>
      </c>
      <c r="AA314" s="716" t="s">
        <v>1151</v>
      </c>
    </row>
    <row r="315" spans="1:27" x14ac:dyDescent="0.45">
      <c r="A315" s="655">
        <v>44316</v>
      </c>
      <c r="B315" s="646">
        <v>2021</v>
      </c>
      <c r="C315" s="701">
        <v>4</v>
      </c>
      <c r="D315" s="656">
        <f t="shared" si="25"/>
        <v>44287</v>
      </c>
      <c r="E315" t="s">
        <v>800</v>
      </c>
      <c r="F315" s="657">
        <v>242</v>
      </c>
      <c r="G315" s="657">
        <v>4102</v>
      </c>
      <c r="H315" s="658" t="s">
        <v>688</v>
      </c>
      <c r="I315" s="659">
        <v>0</v>
      </c>
      <c r="J315" s="657">
        <v>2018</v>
      </c>
      <c r="K315" s="646" t="s">
        <v>727</v>
      </c>
      <c r="L315" s="646" t="s">
        <v>1046</v>
      </c>
      <c r="M315" s="646" t="str">
        <f t="shared" si="26"/>
        <v>Posted</v>
      </c>
      <c r="N315" s="646" t="s">
        <v>1047</v>
      </c>
      <c r="O315" s="646">
        <v>36022</v>
      </c>
      <c r="P315" t="s">
        <v>768</v>
      </c>
      <c r="Q315" s="701" t="str">
        <f t="shared" si="31"/>
        <v>HTG</v>
      </c>
      <c r="R315" s="660">
        <v>1160.6300000000001</v>
      </c>
      <c r="S315" s="660">
        <v>0</v>
      </c>
      <c r="T315" s="647">
        <v>0</v>
      </c>
      <c r="U315" s="661">
        <v>1160.6300000000001</v>
      </c>
      <c r="V315" s="661">
        <v>0</v>
      </c>
      <c r="W315" s="662">
        <f t="shared" si="27"/>
        <v>1160.6300000000001</v>
      </c>
      <c r="X315" s="647">
        <f t="shared" ca="1" si="28"/>
        <v>82.763000000000005</v>
      </c>
      <c r="Y315" s="662">
        <f t="shared" ca="1" si="29"/>
        <v>14.023537087829103</v>
      </c>
      <c r="Z315" s="701">
        <v>259060</v>
      </c>
      <c r="AA315" s="716" t="s">
        <v>1151</v>
      </c>
    </row>
    <row r="316" spans="1:27" x14ac:dyDescent="0.45">
      <c r="A316" s="655">
        <v>44316</v>
      </c>
      <c r="B316" s="646">
        <v>2021</v>
      </c>
      <c r="C316" s="701">
        <v>4</v>
      </c>
      <c r="D316" s="656">
        <f t="shared" si="25"/>
        <v>44287</v>
      </c>
      <c r="E316" t="s">
        <v>801</v>
      </c>
      <c r="F316" s="657">
        <v>243</v>
      </c>
      <c r="G316" s="657">
        <v>4102</v>
      </c>
      <c r="H316" s="658" t="s">
        <v>688</v>
      </c>
      <c r="I316" s="659">
        <v>0</v>
      </c>
      <c r="J316" s="657">
        <v>2018</v>
      </c>
      <c r="K316" s="646" t="s">
        <v>727</v>
      </c>
      <c r="L316" s="646" t="s">
        <v>1046</v>
      </c>
      <c r="M316" s="646" t="str">
        <f t="shared" si="26"/>
        <v>Posted</v>
      </c>
      <c r="N316" s="646" t="s">
        <v>1047</v>
      </c>
      <c r="O316" s="646">
        <v>36022</v>
      </c>
      <c r="P316" t="s">
        <v>768</v>
      </c>
      <c r="Q316" s="701" t="str">
        <f t="shared" si="31"/>
        <v>HTG</v>
      </c>
      <c r="R316" s="660">
        <v>272.39999999999998</v>
      </c>
      <c r="S316" s="660">
        <v>0</v>
      </c>
      <c r="T316" s="647">
        <v>0</v>
      </c>
      <c r="U316" s="661">
        <v>272.39999999999998</v>
      </c>
      <c r="V316" s="661">
        <v>0</v>
      </c>
      <c r="W316" s="662">
        <f t="shared" si="27"/>
        <v>272.39999999999998</v>
      </c>
      <c r="X316" s="647">
        <f t="shared" ca="1" si="28"/>
        <v>82.763000000000005</v>
      </c>
      <c r="Y316" s="662">
        <f t="shared" ca="1" si="29"/>
        <v>3.2913258340079499</v>
      </c>
      <c r="Z316" s="701">
        <v>259061</v>
      </c>
      <c r="AA316" s="716" t="s">
        <v>1151</v>
      </c>
    </row>
    <row r="317" spans="1:27" x14ac:dyDescent="0.45">
      <c r="A317" s="655">
        <v>44316</v>
      </c>
      <c r="B317" s="646">
        <v>2021</v>
      </c>
      <c r="C317" s="701">
        <v>4</v>
      </c>
      <c r="D317" s="656">
        <f t="shared" si="25"/>
        <v>44287</v>
      </c>
      <c r="E317" t="s">
        <v>802</v>
      </c>
      <c r="F317" s="657">
        <v>244</v>
      </c>
      <c r="G317" s="657">
        <v>4102</v>
      </c>
      <c r="H317" s="658" t="s">
        <v>688</v>
      </c>
      <c r="I317" s="659">
        <v>0</v>
      </c>
      <c r="J317" s="657">
        <v>2018</v>
      </c>
      <c r="K317" s="646" t="s">
        <v>727</v>
      </c>
      <c r="L317" s="646" t="s">
        <v>1046</v>
      </c>
      <c r="M317" s="646" t="str">
        <f t="shared" si="26"/>
        <v>Posted</v>
      </c>
      <c r="N317" s="646" t="s">
        <v>1047</v>
      </c>
      <c r="O317" s="646">
        <v>36022</v>
      </c>
      <c r="P317" t="s">
        <v>768</v>
      </c>
      <c r="Q317" s="701" t="str">
        <f t="shared" si="31"/>
        <v>HTG</v>
      </c>
      <c r="R317" s="660">
        <v>1134.98</v>
      </c>
      <c r="S317" s="660">
        <v>0</v>
      </c>
      <c r="T317" s="647">
        <v>0</v>
      </c>
      <c r="U317" s="661">
        <v>1134.98</v>
      </c>
      <c r="V317" s="661">
        <v>0</v>
      </c>
      <c r="W317" s="662">
        <f t="shared" si="27"/>
        <v>1134.98</v>
      </c>
      <c r="X317" s="647">
        <f t="shared" ca="1" si="28"/>
        <v>82.763000000000005</v>
      </c>
      <c r="Y317" s="662">
        <f t="shared" ca="1" si="29"/>
        <v>13.713615987820644</v>
      </c>
      <c r="Z317" s="701">
        <v>259062</v>
      </c>
      <c r="AA317" s="716" t="s">
        <v>1151</v>
      </c>
    </row>
    <row r="318" spans="1:27" x14ac:dyDescent="0.45">
      <c r="A318" s="655">
        <v>44316</v>
      </c>
      <c r="B318" s="646">
        <v>2021</v>
      </c>
      <c r="C318" s="701">
        <v>4</v>
      </c>
      <c r="D318" s="656">
        <f t="shared" si="25"/>
        <v>44287</v>
      </c>
      <c r="E318" t="s">
        <v>803</v>
      </c>
      <c r="F318" s="657">
        <v>202</v>
      </c>
      <c r="G318" s="657">
        <v>4102</v>
      </c>
      <c r="H318" s="658" t="s">
        <v>688</v>
      </c>
      <c r="I318" s="659">
        <v>0</v>
      </c>
      <c r="J318" s="657">
        <v>2053</v>
      </c>
      <c r="K318" s="646" t="s">
        <v>738</v>
      </c>
      <c r="L318" s="646" t="s">
        <v>1046</v>
      </c>
      <c r="M318" s="646" t="str">
        <f t="shared" si="26"/>
        <v>Posted</v>
      </c>
      <c r="N318" s="646" t="s">
        <v>1047</v>
      </c>
      <c r="O318" s="646">
        <v>36022</v>
      </c>
      <c r="P318" t="s">
        <v>768</v>
      </c>
      <c r="Q318" s="701" t="str">
        <f t="shared" si="31"/>
        <v>HTG</v>
      </c>
      <c r="R318" s="660">
        <v>54760.86</v>
      </c>
      <c r="S318" s="660">
        <v>0</v>
      </c>
      <c r="T318" s="647">
        <v>0</v>
      </c>
      <c r="U318" s="661">
        <v>54760.86</v>
      </c>
      <c r="V318" s="661">
        <v>0</v>
      </c>
      <c r="W318" s="662">
        <f t="shared" si="27"/>
        <v>54760.86</v>
      </c>
      <c r="X318" s="647">
        <f t="shared" ca="1" si="28"/>
        <v>82.763000000000005</v>
      </c>
      <c r="Y318" s="662">
        <f t="shared" ca="1" si="29"/>
        <v>661.65871222647797</v>
      </c>
      <c r="Z318" s="701">
        <v>259063</v>
      </c>
      <c r="AA318" s="716" t="s">
        <v>1152</v>
      </c>
    </row>
    <row r="319" spans="1:27" x14ac:dyDescent="0.45">
      <c r="A319" s="655">
        <v>44316</v>
      </c>
      <c r="B319" s="646">
        <v>2021</v>
      </c>
      <c r="C319" s="701">
        <v>4</v>
      </c>
      <c r="D319" s="656">
        <f t="shared" si="25"/>
        <v>44287</v>
      </c>
      <c r="E319" t="s">
        <v>804</v>
      </c>
      <c r="F319" s="657">
        <v>241</v>
      </c>
      <c r="G319" s="657">
        <v>4102</v>
      </c>
      <c r="H319" s="658" t="s">
        <v>688</v>
      </c>
      <c r="I319" s="659">
        <v>0</v>
      </c>
      <c r="J319" s="657">
        <v>2053</v>
      </c>
      <c r="K319" s="646" t="s">
        <v>738</v>
      </c>
      <c r="L319" s="646" t="s">
        <v>1046</v>
      </c>
      <c r="M319" s="646" t="str">
        <f t="shared" si="26"/>
        <v>Posted</v>
      </c>
      <c r="N319" s="646" t="s">
        <v>1047</v>
      </c>
      <c r="O319" s="646">
        <v>36022</v>
      </c>
      <c r="P319" t="s">
        <v>768</v>
      </c>
      <c r="Q319" s="701" t="str">
        <f t="shared" si="31"/>
        <v>HTG</v>
      </c>
      <c r="R319" s="660">
        <v>3285.65</v>
      </c>
      <c r="S319" s="660">
        <v>0</v>
      </c>
      <c r="T319" s="647">
        <v>0</v>
      </c>
      <c r="U319" s="661">
        <v>3285.65</v>
      </c>
      <c r="V319" s="661">
        <v>0</v>
      </c>
      <c r="W319" s="662">
        <f t="shared" si="27"/>
        <v>3285.65</v>
      </c>
      <c r="X319" s="647">
        <f t="shared" ca="1" si="28"/>
        <v>82.763000000000005</v>
      </c>
      <c r="Y319" s="662">
        <f t="shared" ca="1" si="29"/>
        <v>39.699503401278349</v>
      </c>
      <c r="Z319" s="701">
        <v>259064</v>
      </c>
      <c r="AA319" s="716" t="s">
        <v>1152</v>
      </c>
    </row>
    <row r="320" spans="1:27" x14ac:dyDescent="0.45">
      <c r="A320" s="655">
        <v>44316</v>
      </c>
      <c r="B320" s="646">
        <v>2021</v>
      </c>
      <c r="C320" s="701">
        <v>4</v>
      </c>
      <c r="D320" s="656">
        <f t="shared" si="25"/>
        <v>44287</v>
      </c>
      <c r="E320" t="s">
        <v>805</v>
      </c>
      <c r="F320" s="657">
        <v>242</v>
      </c>
      <c r="G320" s="657">
        <v>4102</v>
      </c>
      <c r="H320" s="658" t="s">
        <v>688</v>
      </c>
      <c r="I320" s="659">
        <v>0</v>
      </c>
      <c r="J320" s="657">
        <v>2053</v>
      </c>
      <c r="K320" s="646" t="s">
        <v>738</v>
      </c>
      <c r="L320" s="646" t="s">
        <v>1046</v>
      </c>
      <c r="M320" s="646" t="str">
        <f t="shared" si="26"/>
        <v>Posted</v>
      </c>
      <c r="N320" s="646" t="s">
        <v>1047</v>
      </c>
      <c r="O320" s="646">
        <v>36022</v>
      </c>
      <c r="P320" t="s">
        <v>768</v>
      </c>
      <c r="Q320" s="701" t="str">
        <f t="shared" si="31"/>
        <v>HTG</v>
      </c>
      <c r="R320" s="660">
        <v>1269.44</v>
      </c>
      <c r="S320" s="660">
        <v>0</v>
      </c>
      <c r="T320" s="647">
        <v>0</v>
      </c>
      <c r="U320" s="661">
        <v>1269.44</v>
      </c>
      <c r="V320" s="661">
        <v>0</v>
      </c>
      <c r="W320" s="662">
        <f t="shared" si="27"/>
        <v>1269.44</v>
      </c>
      <c r="X320" s="647">
        <f t="shared" ca="1" si="28"/>
        <v>82.763000000000005</v>
      </c>
      <c r="Y320" s="662">
        <f t="shared" ca="1" si="29"/>
        <v>15.338255017338666</v>
      </c>
      <c r="Z320" s="701">
        <v>259065</v>
      </c>
      <c r="AA320" s="716" t="s">
        <v>1152</v>
      </c>
    </row>
    <row r="321" spans="1:27" x14ac:dyDescent="0.45">
      <c r="A321" s="655">
        <v>44316</v>
      </c>
      <c r="B321" s="646">
        <v>2021</v>
      </c>
      <c r="C321" s="701">
        <v>4</v>
      </c>
      <c r="D321" s="656">
        <f t="shared" si="25"/>
        <v>44287</v>
      </c>
      <c r="E321" t="s">
        <v>806</v>
      </c>
      <c r="F321" s="657">
        <v>243</v>
      </c>
      <c r="G321" s="657">
        <v>4102</v>
      </c>
      <c r="H321" s="658" t="s">
        <v>688</v>
      </c>
      <c r="I321" s="659">
        <v>0</v>
      </c>
      <c r="J321" s="657">
        <v>2053</v>
      </c>
      <c r="K321" s="646" t="s">
        <v>738</v>
      </c>
      <c r="L321" s="646" t="s">
        <v>1046</v>
      </c>
      <c r="M321" s="646" t="str">
        <f t="shared" si="26"/>
        <v>Posted</v>
      </c>
      <c r="N321" s="646" t="s">
        <v>1047</v>
      </c>
      <c r="O321" s="646">
        <v>36022</v>
      </c>
      <c r="P321" t="s">
        <v>768</v>
      </c>
      <c r="Q321" s="701" t="str">
        <f t="shared" si="31"/>
        <v>HTG</v>
      </c>
      <c r="R321" s="660">
        <v>1095.22</v>
      </c>
      <c r="S321" s="660">
        <v>0</v>
      </c>
      <c r="T321" s="647">
        <v>0</v>
      </c>
      <c r="U321" s="661">
        <v>1095.22</v>
      </c>
      <c r="V321" s="661">
        <v>0</v>
      </c>
      <c r="W321" s="662">
        <f t="shared" si="27"/>
        <v>1095.22</v>
      </c>
      <c r="X321" s="647">
        <f t="shared" ca="1" si="28"/>
        <v>82.763000000000005</v>
      </c>
      <c r="Y321" s="662">
        <f t="shared" ca="1" si="29"/>
        <v>13.233208076072641</v>
      </c>
      <c r="Z321" s="701">
        <v>259066</v>
      </c>
      <c r="AA321" s="716" t="s">
        <v>1152</v>
      </c>
    </row>
    <row r="322" spans="1:27" x14ac:dyDescent="0.45">
      <c r="A322" s="655">
        <v>44316</v>
      </c>
      <c r="B322" s="646">
        <v>2021</v>
      </c>
      <c r="C322" s="701">
        <v>4</v>
      </c>
      <c r="D322" s="656">
        <f t="shared" si="25"/>
        <v>44287</v>
      </c>
      <c r="E322" t="s">
        <v>807</v>
      </c>
      <c r="F322" s="657">
        <v>244</v>
      </c>
      <c r="G322" s="657">
        <v>4102</v>
      </c>
      <c r="H322" s="658" t="s">
        <v>688</v>
      </c>
      <c r="I322" s="659">
        <v>0</v>
      </c>
      <c r="J322" s="657">
        <v>2053</v>
      </c>
      <c r="K322" s="646" t="s">
        <v>738</v>
      </c>
      <c r="L322" s="646" t="s">
        <v>1046</v>
      </c>
      <c r="M322" s="646" t="str">
        <f t="shared" si="26"/>
        <v>Posted</v>
      </c>
      <c r="N322" s="646" t="s">
        <v>1047</v>
      </c>
      <c r="O322" s="646">
        <v>36022</v>
      </c>
      <c r="P322" t="s">
        <v>768</v>
      </c>
      <c r="Q322" s="701" t="str">
        <f t="shared" si="31"/>
        <v>HTG</v>
      </c>
      <c r="R322" s="660">
        <v>4563.41</v>
      </c>
      <c r="S322" s="660">
        <v>0</v>
      </c>
      <c r="T322" s="647">
        <v>0</v>
      </c>
      <c r="U322" s="661">
        <v>4563.41</v>
      </c>
      <c r="V322" s="661">
        <v>0</v>
      </c>
      <c r="W322" s="662">
        <f t="shared" si="27"/>
        <v>4563.41</v>
      </c>
      <c r="X322" s="647">
        <f t="shared" ca="1" si="28"/>
        <v>82.763000000000005</v>
      </c>
      <c r="Y322" s="662">
        <f t="shared" ca="1" si="29"/>
        <v>55.138286432342952</v>
      </c>
      <c r="Z322" s="701">
        <v>259067</v>
      </c>
      <c r="AA322" s="716" t="s">
        <v>1152</v>
      </c>
    </row>
    <row r="323" spans="1:27" x14ac:dyDescent="0.45">
      <c r="A323" s="655">
        <v>44316</v>
      </c>
      <c r="B323" s="646">
        <v>2021</v>
      </c>
      <c r="C323" s="701">
        <v>4</v>
      </c>
      <c r="D323" s="656">
        <f t="shared" si="25"/>
        <v>44287</v>
      </c>
      <c r="E323" t="s">
        <v>818</v>
      </c>
      <c r="F323" s="657">
        <v>202</v>
      </c>
      <c r="G323" s="657">
        <v>4102</v>
      </c>
      <c r="H323" s="658" t="s">
        <v>688</v>
      </c>
      <c r="I323" s="659">
        <v>0</v>
      </c>
      <c r="J323" s="657">
        <v>2062</v>
      </c>
      <c r="K323" s="646" t="s">
        <v>742</v>
      </c>
      <c r="L323" s="646" t="s">
        <v>1046</v>
      </c>
      <c r="M323" s="646" t="str">
        <f t="shared" si="26"/>
        <v>Posted</v>
      </c>
      <c r="N323" s="646" t="s">
        <v>1047</v>
      </c>
      <c r="O323" s="646">
        <v>36022</v>
      </c>
      <c r="P323" t="s">
        <v>768</v>
      </c>
      <c r="Q323" s="701" t="str">
        <f t="shared" si="31"/>
        <v>HTG</v>
      </c>
      <c r="R323" s="660">
        <v>42482.69</v>
      </c>
      <c r="S323" s="660">
        <v>0</v>
      </c>
      <c r="T323" s="647">
        <v>0</v>
      </c>
      <c r="U323" s="661">
        <v>42482.69</v>
      </c>
      <c r="V323" s="661">
        <v>0</v>
      </c>
      <c r="W323" s="662">
        <f t="shared" si="27"/>
        <v>42482.69</v>
      </c>
      <c r="X323" s="647">
        <f t="shared" ca="1" si="28"/>
        <v>82.763000000000005</v>
      </c>
      <c r="Y323" s="662">
        <f t="shared" ca="1" si="29"/>
        <v>513.30534175899857</v>
      </c>
      <c r="Z323" s="701">
        <v>259068</v>
      </c>
      <c r="AA323" s="716" t="s">
        <v>1153</v>
      </c>
    </row>
    <row r="324" spans="1:27" x14ac:dyDescent="0.45">
      <c r="A324" s="655">
        <v>44316</v>
      </c>
      <c r="B324" s="646">
        <v>2021</v>
      </c>
      <c r="C324" s="701">
        <v>4</v>
      </c>
      <c r="D324" s="656">
        <f t="shared" si="25"/>
        <v>44287</v>
      </c>
      <c r="E324" t="s">
        <v>819</v>
      </c>
      <c r="F324" s="657">
        <v>241</v>
      </c>
      <c r="G324" s="657">
        <v>4102</v>
      </c>
      <c r="H324" s="658" t="s">
        <v>688</v>
      </c>
      <c r="I324" s="659">
        <v>0</v>
      </c>
      <c r="J324" s="657">
        <v>2062</v>
      </c>
      <c r="K324" s="646" t="s">
        <v>742</v>
      </c>
      <c r="L324" s="646" t="s">
        <v>1046</v>
      </c>
      <c r="M324" s="646" t="str">
        <f t="shared" si="26"/>
        <v>Posted</v>
      </c>
      <c r="N324" s="646" t="s">
        <v>1047</v>
      </c>
      <c r="O324" s="646">
        <v>36022</v>
      </c>
      <c r="P324" t="s">
        <v>768</v>
      </c>
      <c r="Q324" s="701" t="str">
        <f t="shared" si="31"/>
        <v>HTG</v>
      </c>
      <c r="R324" s="660">
        <v>2548.96</v>
      </c>
      <c r="S324" s="660">
        <v>0</v>
      </c>
      <c r="T324" s="647">
        <v>0</v>
      </c>
      <c r="U324" s="661">
        <v>2548.96</v>
      </c>
      <c r="V324" s="661">
        <v>0</v>
      </c>
      <c r="W324" s="662">
        <f t="shared" si="27"/>
        <v>2548.96</v>
      </c>
      <c r="X324" s="647">
        <f t="shared" ca="1" si="28"/>
        <v>82.763000000000005</v>
      </c>
      <c r="Y324" s="662">
        <f t="shared" ca="1" si="29"/>
        <v>30.798303589768373</v>
      </c>
      <c r="Z324" s="701">
        <v>259069</v>
      </c>
      <c r="AA324" s="716" t="s">
        <v>1153</v>
      </c>
    </row>
    <row r="325" spans="1:27" x14ac:dyDescent="0.45">
      <c r="A325" s="655">
        <v>44316</v>
      </c>
      <c r="B325" s="646">
        <v>2021</v>
      </c>
      <c r="C325" s="701">
        <v>4</v>
      </c>
      <c r="D325" s="656">
        <f t="shared" si="25"/>
        <v>44287</v>
      </c>
      <c r="E325" t="s">
        <v>820</v>
      </c>
      <c r="F325" s="657">
        <v>242</v>
      </c>
      <c r="G325" s="657">
        <v>4102</v>
      </c>
      <c r="H325" s="658" t="s">
        <v>688</v>
      </c>
      <c r="I325" s="659">
        <v>0</v>
      </c>
      <c r="J325" s="657">
        <v>2062</v>
      </c>
      <c r="K325" s="646" t="s">
        <v>742</v>
      </c>
      <c r="L325" s="646" t="s">
        <v>1046</v>
      </c>
      <c r="M325" s="646" t="str">
        <f t="shared" si="26"/>
        <v>Posted</v>
      </c>
      <c r="N325" s="646" t="s">
        <v>1047</v>
      </c>
      <c r="O325" s="646">
        <v>36022</v>
      </c>
      <c r="P325" t="s">
        <v>768</v>
      </c>
      <c r="Q325" s="701" t="str">
        <f t="shared" si="31"/>
        <v>HTG</v>
      </c>
      <c r="R325" s="660">
        <v>1088.0899999999999</v>
      </c>
      <c r="S325" s="660">
        <v>0</v>
      </c>
      <c r="T325" s="647">
        <v>0</v>
      </c>
      <c r="U325" s="661">
        <v>1088.0899999999999</v>
      </c>
      <c r="V325" s="661">
        <v>0</v>
      </c>
      <c r="W325" s="662">
        <f t="shared" si="27"/>
        <v>1088.0899999999999</v>
      </c>
      <c r="X325" s="647">
        <f t="shared" ca="1" si="28"/>
        <v>82.763000000000005</v>
      </c>
      <c r="Y325" s="662">
        <f t="shared" ca="1" si="29"/>
        <v>13.147058468156057</v>
      </c>
      <c r="Z325" s="701">
        <v>259070</v>
      </c>
      <c r="AA325" s="716" t="s">
        <v>1153</v>
      </c>
    </row>
    <row r="326" spans="1:27" x14ac:dyDescent="0.45">
      <c r="A326" s="655">
        <v>44316</v>
      </c>
      <c r="B326" s="646">
        <v>2021</v>
      </c>
      <c r="C326" s="701">
        <v>4</v>
      </c>
      <c r="D326" s="656">
        <f t="shared" si="25"/>
        <v>44287</v>
      </c>
      <c r="E326" t="s">
        <v>821</v>
      </c>
      <c r="F326" s="657">
        <v>243</v>
      </c>
      <c r="G326" s="657">
        <v>4102</v>
      </c>
      <c r="H326" s="658" t="s">
        <v>688</v>
      </c>
      <c r="I326" s="659">
        <v>0</v>
      </c>
      <c r="J326" s="657">
        <v>2062</v>
      </c>
      <c r="K326" s="646" t="s">
        <v>742</v>
      </c>
      <c r="L326" s="646" t="s">
        <v>1046</v>
      </c>
      <c r="M326" s="646" t="str">
        <f t="shared" si="26"/>
        <v>Posted</v>
      </c>
      <c r="N326" s="646" t="s">
        <v>1047</v>
      </c>
      <c r="O326" s="646">
        <v>36022</v>
      </c>
      <c r="P326" t="s">
        <v>768</v>
      </c>
      <c r="Q326" s="701" t="str">
        <f t="shared" si="31"/>
        <v>HTG</v>
      </c>
      <c r="R326" s="660">
        <v>849.65</v>
      </c>
      <c r="S326" s="660">
        <v>0</v>
      </c>
      <c r="T326" s="647">
        <v>0</v>
      </c>
      <c r="U326" s="661">
        <v>849.65</v>
      </c>
      <c r="V326" s="661">
        <v>0</v>
      </c>
      <c r="W326" s="662">
        <f t="shared" si="27"/>
        <v>849.65</v>
      </c>
      <c r="X326" s="647">
        <f t="shared" ca="1" si="28"/>
        <v>82.763000000000005</v>
      </c>
      <c r="Y326" s="662">
        <f t="shared" ca="1" si="29"/>
        <v>10.266060920942932</v>
      </c>
      <c r="Z326" s="701">
        <v>259071</v>
      </c>
      <c r="AA326" s="716" t="s">
        <v>1153</v>
      </c>
    </row>
    <row r="327" spans="1:27" x14ac:dyDescent="0.45">
      <c r="A327" s="655">
        <v>44316</v>
      </c>
      <c r="B327" s="646">
        <v>2021</v>
      </c>
      <c r="C327" s="701">
        <v>4</v>
      </c>
      <c r="D327" s="656">
        <f t="shared" si="25"/>
        <v>44287</v>
      </c>
      <c r="E327" t="s">
        <v>822</v>
      </c>
      <c r="F327" s="657">
        <v>244</v>
      </c>
      <c r="G327" s="657">
        <v>4102</v>
      </c>
      <c r="H327" s="658" t="s">
        <v>688</v>
      </c>
      <c r="I327" s="659">
        <v>0</v>
      </c>
      <c r="J327" s="657">
        <v>2062</v>
      </c>
      <c r="K327" s="646" t="s">
        <v>742</v>
      </c>
      <c r="L327" s="646" t="s">
        <v>1046</v>
      </c>
      <c r="M327" s="646" t="str">
        <f t="shared" si="26"/>
        <v>Posted</v>
      </c>
      <c r="N327" s="646" t="s">
        <v>1047</v>
      </c>
      <c r="O327" s="646">
        <v>36022</v>
      </c>
      <c r="P327" t="s">
        <v>768</v>
      </c>
      <c r="Q327" s="701" t="str">
        <f t="shared" si="31"/>
        <v>HTG</v>
      </c>
      <c r="R327" s="660">
        <v>3540.22</v>
      </c>
      <c r="S327" s="660">
        <v>0</v>
      </c>
      <c r="T327" s="647">
        <v>0</v>
      </c>
      <c r="U327" s="661">
        <v>3540.22</v>
      </c>
      <c r="V327" s="661">
        <v>0</v>
      </c>
      <c r="W327" s="662">
        <f t="shared" si="27"/>
        <v>3540.22</v>
      </c>
      <c r="X327" s="647">
        <f t="shared" ca="1" si="28"/>
        <v>82.763000000000005</v>
      </c>
      <c r="Y327" s="662">
        <f t="shared" ca="1" si="29"/>
        <v>42.775394802025055</v>
      </c>
      <c r="Z327" s="701">
        <v>259072</v>
      </c>
      <c r="AA327" s="716" t="s">
        <v>1153</v>
      </c>
    </row>
    <row r="328" spans="1:27" x14ac:dyDescent="0.45">
      <c r="A328" s="655">
        <v>44316</v>
      </c>
      <c r="B328" s="646">
        <v>2021</v>
      </c>
      <c r="C328" s="701">
        <v>4</v>
      </c>
      <c r="D328" s="656">
        <f t="shared" si="25"/>
        <v>44287</v>
      </c>
      <c r="E328" t="s">
        <v>823</v>
      </c>
      <c r="F328" s="657">
        <v>202</v>
      </c>
      <c r="G328" s="657">
        <v>4102</v>
      </c>
      <c r="H328" s="658" t="s">
        <v>688</v>
      </c>
      <c r="I328" s="659">
        <v>0</v>
      </c>
      <c r="J328" s="657">
        <v>2066</v>
      </c>
      <c r="K328" s="646" t="s">
        <v>744</v>
      </c>
      <c r="L328" s="646" t="s">
        <v>1046</v>
      </c>
      <c r="M328" s="646" t="str">
        <f t="shared" si="26"/>
        <v>Posted</v>
      </c>
      <c r="N328" s="646" t="s">
        <v>1047</v>
      </c>
      <c r="O328" s="646">
        <v>36022</v>
      </c>
      <c r="P328" t="s">
        <v>768</v>
      </c>
      <c r="Q328" s="701" t="str">
        <f t="shared" si="31"/>
        <v>HTG</v>
      </c>
      <c r="R328" s="660">
        <v>13168.3</v>
      </c>
      <c r="S328" s="660">
        <v>0</v>
      </c>
      <c r="T328" s="647">
        <v>0</v>
      </c>
      <c r="U328" s="661">
        <v>13168.3</v>
      </c>
      <c r="V328" s="661">
        <v>0</v>
      </c>
      <c r="W328" s="662">
        <f t="shared" si="27"/>
        <v>13168.3</v>
      </c>
      <c r="X328" s="647">
        <f t="shared" ca="1" si="28"/>
        <v>82.763000000000005</v>
      </c>
      <c r="Y328" s="662">
        <f t="shared" ca="1" si="29"/>
        <v>159.10853883981972</v>
      </c>
      <c r="Z328" s="701">
        <v>259073</v>
      </c>
      <c r="AA328" s="716" t="s">
        <v>1154</v>
      </c>
    </row>
    <row r="329" spans="1:27" x14ac:dyDescent="0.45">
      <c r="A329" s="655">
        <v>44316</v>
      </c>
      <c r="B329" s="646">
        <v>2021</v>
      </c>
      <c r="C329" s="701">
        <v>4</v>
      </c>
      <c r="D329" s="656">
        <f t="shared" si="25"/>
        <v>44287</v>
      </c>
      <c r="E329" t="s">
        <v>824</v>
      </c>
      <c r="F329" s="657">
        <v>241</v>
      </c>
      <c r="G329" s="657">
        <v>4102</v>
      </c>
      <c r="H329" s="658" t="s">
        <v>688</v>
      </c>
      <c r="I329" s="659">
        <v>0</v>
      </c>
      <c r="J329" s="657">
        <v>2066</v>
      </c>
      <c r="K329" s="646" t="s">
        <v>744</v>
      </c>
      <c r="L329" s="646" t="s">
        <v>1046</v>
      </c>
      <c r="M329" s="646" t="str">
        <f t="shared" si="26"/>
        <v>Posted</v>
      </c>
      <c r="N329" s="646" t="s">
        <v>1047</v>
      </c>
      <c r="O329" s="646">
        <v>36022</v>
      </c>
      <c r="P329" t="s">
        <v>768</v>
      </c>
      <c r="Q329" s="701" t="str">
        <f t="shared" si="31"/>
        <v>HTG</v>
      </c>
      <c r="R329" s="660">
        <v>790.1</v>
      </c>
      <c r="S329" s="660">
        <v>0</v>
      </c>
      <c r="T329" s="647">
        <v>0</v>
      </c>
      <c r="U329" s="661">
        <v>790.1</v>
      </c>
      <c r="V329" s="661">
        <v>0</v>
      </c>
      <c r="W329" s="662">
        <f t="shared" si="27"/>
        <v>790.1</v>
      </c>
      <c r="X329" s="647">
        <f t="shared" ca="1" si="28"/>
        <v>82.763000000000005</v>
      </c>
      <c r="Y329" s="662">
        <f t="shared" ca="1" si="29"/>
        <v>9.5465364957770973</v>
      </c>
      <c r="Z329" s="701">
        <v>259074</v>
      </c>
      <c r="AA329" s="716" t="s">
        <v>1154</v>
      </c>
    </row>
    <row r="330" spans="1:27" x14ac:dyDescent="0.45">
      <c r="A330" s="655">
        <v>44316</v>
      </c>
      <c r="B330" s="646">
        <v>2021</v>
      </c>
      <c r="C330" s="701">
        <v>4</v>
      </c>
      <c r="D330" s="656">
        <f t="shared" si="25"/>
        <v>44287</v>
      </c>
      <c r="E330" t="s">
        <v>825</v>
      </c>
      <c r="F330" s="657">
        <v>242</v>
      </c>
      <c r="G330" s="657">
        <v>4102</v>
      </c>
      <c r="H330" s="658" t="s">
        <v>688</v>
      </c>
      <c r="I330" s="659">
        <v>0</v>
      </c>
      <c r="J330" s="657">
        <v>2066</v>
      </c>
      <c r="K330" s="646" t="s">
        <v>744</v>
      </c>
      <c r="L330" s="646" t="s">
        <v>1046</v>
      </c>
      <c r="M330" s="646" t="str">
        <f t="shared" si="26"/>
        <v>Posted</v>
      </c>
      <c r="N330" s="646" t="s">
        <v>1047</v>
      </c>
      <c r="O330" s="646">
        <v>36022</v>
      </c>
      <c r="P330" t="s">
        <v>768</v>
      </c>
      <c r="Q330" s="701" t="str">
        <f t="shared" si="31"/>
        <v>HTG</v>
      </c>
      <c r="R330" s="660">
        <v>797.93</v>
      </c>
      <c r="S330" s="660">
        <v>0</v>
      </c>
      <c r="T330" s="647">
        <v>0</v>
      </c>
      <c r="U330" s="661">
        <v>797.93</v>
      </c>
      <c r="V330" s="661">
        <v>0</v>
      </c>
      <c r="W330" s="662">
        <f t="shared" si="27"/>
        <v>797.93</v>
      </c>
      <c r="X330" s="647">
        <f t="shared" ca="1" si="28"/>
        <v>82.763000000000005</v>
      </c>
      <c r="Y330" s="662">
        <f t="shared" ca="1" si="29"/>
        <v>9.64114398946389</v>
      </c>
      <c r="Z330" s="701">
        <v>259075</v>
      </c>
      <c r="AA330" s="716" t="s">
        <v>1154</v>
      </c>
    </row>
    <row r="331" spans="1:27" x14ac:dyDescent="0.45">
      <c r="A331" s="655">
        <v>44316</v>
      </c>
      <c r="B331" s="646">
        <v>2021</v>
      </c>
      <c r="C331" s="701">
        <v>4</v>
      </c>
      <c r="D331" s="656">
        <f t="shared" si="25"/>
        <v>44287</v>
      </c>
      <c r="E331" t="s">
        <v>826</v>
      </c>
      <c r="F331" s="657">
        <v>243</v>
      </c>
      <c r="G331" s="657">
        <v>4102</v>
      </c>
      <c r="H331" s="658" t="s">
        <v>688</v>
      </c>
      <c r="I331" s="659">
        <v>0</v>
      </c>
      <c r="J331" s="657">
        <v>2066</v>
      </c>
      <c r="K331" s="646" t="s">
        <v>744</v>
      </c>
      <c r="L331" s="646" t="s">
        <v>1046</v>
      </c>
      <c r="M331" s="646" t="str">
        <f t="shared" si="26"/>
        <v>Posted</v>
      </c>
      <c r="N331" s="646" t="s">
        <v>1047</v>
      </c>
      <c r="O331" s="646">
        <v>36022</v>
      </c>
      <c r="P331" t="s">
        <v>768</v>
      </c>
      <c r="Q331" s="701" t="str">
        <f t="shared" si="31"/>
        <v>HTG</v>
      </c>
      <c r="R331" s="660">
        <v>263.37</v>
      </c>
      <c r="S331" s="660">
        <v>0</v>
      </c>
      <c r="T331" s="647">
        <v>0</v>
      </c>
      <c r="U331" s="661">
        <v>263.37</v>
      </c>
      <c r="V331" s="661">
        <v>0</v>
      </c>
      <c r="W331" s="662">
        <f t="shared" si="27"/>
        <v>263.37</v>
      </c>
      <c r="X331" s="647">
        <f t="shared" ca="1" si="28"/>
        <v>82.763000000000005</v>
      </c>
      <c r="Y331" s="662">
        <f t="shared" ca="1" si="29"/>
        <v>3.1822191075722244</v>
      </c>
      <c r="Z331" s="701">
        <v>259076</v>
      </c>
      <c r="AA331" s="716" t="s">
        <v>1154</v>
      </c>
    </row>
    <row r="332" spans="1:27" x14ac:dyDescent="0.45">
      <c r="A332" s="655">
        <v>44316</v>
      </c>
      <c r="B332" s="646">
        <v>2021</v>
      </c>
      <c r="C332" s="701">
        <v>4</v>
      </c>
      <c r="D332" s="656">
        <f t="shared" si="25"/>
        <v>44287</v>
      </c>
      <c r="E332" t="s">
        <v>827</v>
      </c>
      <c r="F332" s="657">
        <v>244</v>
      </c>
      <c r="G332" s="657">
        <v>4102</v>
      </c>
      <c r="H332" s="658" t="s">
        <v>688</v>
      </c>
      <c r="I332" s="659">
        <v>0</v>
      </c>
      <c r="J332" s="657">
        <v>2066</v>
      </c>
      <c r="K332" s="646" t="s">
        <v>744</v>
      </c>
      <c r="L332" s="646" t="s">
        <v>1046</v>
      </c>
      <c r="M332" s="646" t="str">
        <f t="shared" si="26"/>
        <v>Posted</v>
      </c>
      <c r="N332" s="646" t="s">
        <v>1047</v>
      </c>
      <c r="O332" s="646">
        <v>36022</v>
      </c>
      <c r="P332" t="s">
        <v>768</v>
      </c>
      <c r="Q332" s="701" t="str">
        <f t="shared" si="31"/>
        <v>HTG</v>
      </c>
      <c r="R332" s="660">
        <v>1097.3599999999999</v>
      </c>
      <c r="S332" s="660">
        <v>0</v>
      </c>
      <c r="T332" s="647">
        <v>0</v>
      </c>
      <c r="U332" s="661">
        <v>1097.3599999999999</v>
      </c>
      <c r="V332" s="661">
        <v>0</v>
      </c>
      <c r="W332" s="662">
        <f t="shared" si="27"/>
        <v>1097.3599999999999</v>
      </c>
      <c r="X332" s="647">
        <f t="shared" ca="1" si="28"/>
        <v>82.763000000000005</v>
      </c>
      <c r="Y332" s="662">
        <f t="shared" ca="1" si="29"/>
        <v>13.259065041141572</v>
      </c>
      <c r="Z332" s="701">
        <v>259077</v>
      </c>
      <c r="AA332" s="716" t="s">
        <v>1154</v>
      </c>
    </row>
    <row r="333" spans="1:27" x14ac:dyDescent="0.45">
      <c r="A333" s="655">
        <v>44316</v>
      </c>
      <c r="B333" s="646">
        <v>2021</v>
      </c>
      <c r="C333" s="701">
        <v>4</v>
      </c>
      <c r="D333" s="656">
        <f t="shared" si="25"/>
        <v>44287</v>
      </c>
      <c r="E333" t="s">
        <v>828</v>
      </c>
      <c r="F333" s="657">
        <v>202</v>
      </c>
      <c r="G333" s="657">
        <v>4102</v>
      </c>
      <c r="H333" s="658" t="s">
        <v>688</v>
      </c>
      <c r="I333" s="659">
        <v>0</v>
      </c>
      <c r="J333" s="657">
        <v>2086</v>
      </c>
      <c r="K333" s="646" t="s">
        <v>746</v>
      </c>
      <c r="L333" s="646" t="s">
        <v>1046</v>
      </c>
      <c r="M333" s="646" t="str">
        <f t="shared" si="26"/>
        <v>Posted</v>
      </c>
      <c r="N333" s="646" t="s">
        <v>1047</v>
      </c>
      <c r="O333" s="646">
        <v>36022</v>
      </c>
      <c r="P333" t="s">
        <v>768</v>
      </c>
      <c r="Q333" s="701" t="str">
        <f t="shared" si="31"/>
        <v>HTG</v>
      </c>
      <c r="R333" s="660">
        <v>17956.78</v>
      </c>
      <c r="S333" s="660">
        <v>0</v>
      </c>
      <c r="T333" s="647">
        <v>0</v>
      </c>
      <c r="U333" s="661">
        <v>17956.78</v>
      </c>
      <c r="V333" s="661">
        <v>0</v>
      </c>
      <c r="W333" s="662">
        <f t="shared" si="27"/>
        <v>17956.78</v>
      </c>
      <c r="X333" s="647">
        <f t="shared" ca="1" si="28"/>
        <v>82.763000000000005</v>
      </c>
      <c r="Y333" s="662">
        <f t="shared" ca="1" si="29"/>
        <v>216.96627720116476</v>
      </c>
      <c r="Z333" s="701">
        <v>259078</v>
      </c>
      <c r="AA333" s="716" t="s">
        <v>1155</v>
      </c>
    </row>
    <row r="334" spans="1:27" x14ac:dyDescent="0.45">
      <c r="A334" s="655">
        <v>44316</v>
      </c>
      <c r="B334" s="646">
        <v>2021</v>
      </c>
      <c r="C334" s="701">
        <v>4</v>
      </c>
      <c r="D334" s="656">
        <f t="shared" si="25"/>
        <v>44287</v>
      </c>
      <c r="E334" t="s">
        <v>829</v>
      </c>
      <c r="F334" s="657">
        <v>241</v>
      </c>
      <c r="G334" s="657">
        <v>4102</v>
      </c>
      <c r="H334" s="658" t="s">
        <v>688</v>
      </c>
      <c r="I334" s="659">
        <v>0</v>
      </c>
      <c r="J334" s="657">
        <v>2086</v>
      </c>
      <c r="K334" s="646" t="s">
        <v>746</v>
      </c>
      <c r="L334" s="646" t="s">
        <v>1046</v>
      </c>
      <c r="M334" s="646" t="str">
        <f t="shared" si="26"/>
        <v>Posted</v>
      </c>
      <c r="N334" s="646" t="s">
        <v>1047</v>
      </c>
      <c r="O334" s="646">
        <v>36022</v>
      </c>
      <c r="P334" t="s">
        <v>768</v>
      </c>
      <c r="Q334" s="701" t="str">
        <f t="shared" si="31"/>
        <v>HTG</v>
      </c>
      <c r="R334" s="660">
        <v>1077.4100000000001</v>
      </c>
      <c r="S334" s="660">
        <v>0</v>
      </c>
      <c r="T334" s="647">
        <v>0</v>
      </c>
      <c r="U334" s="661">
        <v>1077.4100000000001</v>
      </c>
      <c r="V334" s="661">
        <v>0</v>
      </c>
      <c r="W334" s="662">
        <f t="shared" si="27"/>
        <v>1077.4100000000001</v>
      </c>
      <c r="X334" s="647">
        <f t="shared" ca="1" si="28"/>
        <v>82.763000000000005</v>
      </c>
      <c r="Y334" s="662">
        <f t="shared" ca="1" si="29"/>
        <v>13.01801529669055</v>
      </c>
      <c r="Z334" s="701">
        <v>259079</v>
      </c>
      <c r="AA334" s="716" t="s">
        <v>1155</v>
      </c>
    </row>
    <row r="335" spans="1:27" x14ac:dyDescent="0.45">
      <c r="A335" s="655">
        <v>44316</v>
      </c>
      <c r="B335" s="646">
        <v>2021</v>
      </c>
      <c r="C335" s="701">
        <v>4</v>
      </c>
      <c r="D335" s="656">
        <f t="shared" si="25"/>
        <v>44287</v>
      </c>
      <c r="E335" t="s">
        <v>830</v>
      </c>
      <c r="F335" s="657">
        <v>242</v>
      </c>
      <c r="G335" s="657">
        <v>4102</v>
      </c>
      <c r="H335" s="658" t="s">
        <v>688</v>
      </c>
      <c r="I335" s="659">
        <v>0</v>
      </c>
      <c r="J335" s="657">
        <v>2086</v>
      </c>
      <c r="K335" s="646" t="s">
        <v>746</v>
      </c>
      <c r="L335" s="646" t="s">
        <v>1046</v>
      </c>
      <c r="M335" s="646" t="str">
        <f t="shared" si="26"/>
        <v>Posted</v>
      </c>
      <c r="N335" s="646" t="s">
        <v>1047</v>
      </c>
      <c r="O335" s="646">
        <v>36022</v>
      </c>
      <c r="P335" t="s">
        <v>768</v>
      </c>
      <c r="Q335" s="701" t="str">
        <f t="shared" si="31"/>
        <v>HTG</v>
      </c>
      <c r="R335" s="660">
        <v>691.56</v>
      </c>
      <c r="S335" s="660">
        <v>0</v>
      </c>
      <c r="T335" s="647">
        <v>0</v>
      </c>
      <c r="U335" s="661">
        <v>691.56</v>
      </c>
      <c r="V335" s="661">
        <v>0</v>
      </c>
      <c r="W335" s="662">
        <f t="shared" si="27"/>
        <v>691.56</v>
      </c>
      <c r="X335" s="647">
        <f t="shared" ca="1" si="28"/>
        <v>82.763000000000005</v>
      </c>
      <c r="Y335" s="662">
        <f t="shared" ca="1" si="29"/>
        <v>8.355907833210491</v>
      </c>
      <c r="Z335" s="701">
        <v>259080</v>
      </c>
      <c r="AA335" s="716" t="s">
        <v>1155</v>
      </c>
    </row>
    <row r="336" spans="1:27" x14ac:dyDescent="0.45">
      <c r="A336" s="655">
        <v>44316</v>
      </c>
      <c r="B336" s="646">
        <v>2021</v>
      </c>
      <c r="C336" s="701">
        <v>4</v>
      </c>
      <c r="D336" s="656">
        <f t="shared" si="25"/>
        <v>44287</v>
      </c>
      <c r="E336" t="s">
        <v>831</v>
      </c>
      <c r="F336" s="657">
        <v>243</v>
      </c>
      <c r="G336" s="657">
        <v>4102</v>
      </c>
      <c r="H336" s="658" t="s">
        <v>688</v>
      </c>
      <c r="I336" s="659">
        <v>0</v>
      </c>
      <c r="J336" s="657">
        <v>2086</v>
      </c>
      <c r="K336" s="646" t="s">
        <v>746</v>
      </c>
      <c r="L336" s="646" t="s">
        <v>1046</v>
      </c>
      <c r="M336" s="646" t="str">
        <f t="shared" si="26"/>
        <v>Posted</v>
      </c>
      <c r="N336" s="646" t="s">
        <v>1047</v>
      </c>
      <c r="O336" s="646">
        <v>36022</v>
      </c>
      <c r="P336" t="s">
        <v>768</v>
      </c>
      <c r="Q336" s="701" t="str">
        <f t="shared" si="31"/>
        <v>HTG</v>
      </c>
      <c r="R336" s="660">
        <v>359.14</v>
      </c>
      <c r="S336" s="660">
        <v>0</v>
      </c>
      <c r="T336" s="647">
        <v>0</v>
      </c>
      <c r="U336" s="661">
        <v>359.14</v>
      </c>
      <c r="V336" s="661">
        <v>0</v>
      </c>
      <c r="W336" s="662">
        <f t="shared" si="27"/>
        <v>359.14</v>
      </c>
      <c r="X336" s="647">
        <f t="shared" ca="1" si="28"/>
        <v>82.763000000000005</v>
      </c>
      <c r="Y336" s="662">
        <f t="shared" ca="1" si="29"/>
        <v>4.3393787078767074</v>
      </c>
      <c r="Z336" s="701">
        <v>259081</v>
      </c>
      <c r="AA336" s="716" t="s">
        <v>1155</v>
      </c>
    </row>
    <row r="337" spans="1:27" x14ac:dyDescent="0.45">
      <c r="A337" s="655">
        <v>44316</v>
      </c>
      <c r="B337" s="646">
        <v>2021</v>
      </c>
      <c r="C337" s="701">
        <v>4</v>
      </c>
      <c r="D337" s="656">
        <f t="shared" si="25"/>
        <v>44287</v>
      </c>
      <c r="E337" t="s">
        <v>832</v>
      </c>
      <c r="F337" s="657">
        <v>244</v>
      </c>
      <c r="G337" s="657">
        <v>4102</v>
      </c>
      <c r="H337" s="658" t="s">
        <v>688</v>
      </c>
      <c r="I337" s="659">
        <v>0</v>
      </c>
      <c r="J337" s="657">
        <v>2086</v>
      </c>
      <c r="K337" s="646" t="s">
        <v>746</v>
      </c>
      <c r="L337" s="646" t="s">
        <v>1046</v>
      </c>
      <c r="M337" s="646" t="str">
        <f t="shared" si="26"/>
        <v>Posted</v>
      </c>
      <c r="N337" s="646" t="s">
        <v>1047</v>
      </c>
      <c r="O337" s="646">
        <v>36022</v>
      </c>
      <c r="P337" t="s">
        <v>768</v>
      </c>
      <c r="Q337" s="701" t="str">
        <f t="shared" si="31"/>
        <v>HTG</v>
      </c>
      <c r="R337" s="660">
        <v>1496.4</v>
      </c>
      <c r="S337" s="660">
        <v>0</v>
      </c>
      <c r="T337" s="647">
        <v>0</v>
      </c>
      <c r="U337" s="661">
        <v>1496.4</v>
      </c>
      <c r="V337" s="661">
        <v>0</v>
      </c>
      <c r="W337" s="662">
        <f t="shared" si="27"/>
        <v>1496.4</v>
      </c>
      <c r="X337" s="647">
        <f t="shared" ca="1" si="28"/>
        <v>82.763000000000005</v>
      </c>
      <c r="Y337" s="662">
        <f t="shared" ca="1" si="29"/>
        <v>18.080543237920327</v>
      </c>
      <c r="Z337" s="701">
        <v>259082</v>
      </c>
      <c r="AA337" s="716" t="s">
        <v>1155</v>
      </c>
    </row>
    <row r="338" spans="1:27" x14ac:dyDescent="0.45">
      <c r="A338" s="655">
        <v>44316</v>
      </c>
      <c r="B338" s="646">
        <v>2021</v>
      </c>
      <c r="C338" s="701">
        <v>4</v>
      </c>
      <c r="D338" s="656">
        <f t="shared" ref="D338:D401" si="32">DATE(YEAR(A338),MONTH(A338),1)</f>
        <v>44287</v>
      </c>
      <c r="E338" t="s">
        <v>833</v>
      </c>
      <c r="F338" s="657">
        <v>202</v>
      </c>
      <c r="G338" s="657">
        <v>4102</v>
      </c>
      <c r="H338" s="658" t="s">
        <v>688</v>
      </c>
      <c r="I338" s="659">
        <v>0</v>
      </c>
      <c r="J338" s="657">
        <v>2087</v>
      </c>
      <c r="K338" s="646" t="s">
        <v>748</v>
      </c>
      <c r="L338" s="646" t="s">
        <v>1046</v>
      </c>
      <c r="M338" s="646" t="str">
        <f t="shared" ref="M338:M401" si="33">IF("Open"="Work","Unposted","Posted")</f>
        <v>Posted</v>
      </c>
      <c r="N338" s="646" t="s">
        <v>1047</v>
      </c>
      <c r="O338" s="646">
        <v>36022</v>
      </c>
      <c r="P338" t="s">
        <v>768</v>
      </c>
      <c r="Q338" s="701" t="str">
        <f t="shared" si="31"/>
        <v>HTG</v>
      </c>
      <c r="R338" s="660">
        <v>23979.54</v>
      </c>
      <c r="S338" s="660">
        <v>0</v>
      </c>
      <c r="T338" s="647">
        <v>0</v>
      </c>
      <c r="U338" s="661">
        <v>23979.54</v>
      </c>
      <c r="V338" s="661">
        <v>0</v>
      </c>
      <c r="W338" s="662">
        <f t="shared" ref="W338:W401" si="34">U338-V338</f>
        <v>23979.54</v>
      </c>
      <c r="X338" s="647">
        <f t="shared" ref="X338:X401" ca="1" si="35">IFERROR(IF($B$14="",1,IF($C$14="Y",$B$14,HLOOKUP($D338,INDIRECT("'ExchangeInfo'!A1:XFD2"),2))),"")</f>
        <v>82.763000000000005</v>
      </c>
      <c r="Y338" s="662">
        <f t="shared" ref="Y338:Y401" ca="1" si="36">IFERROR(IF(OR(X338=0,X338=""),"NO EXCHANGE RATE FOUND",IF(AND($C$14="Y",$E$14="Divide")=TRUE,W338/X338,IF(AND($C$14="Y",$E$14="Multiply")=TRUE,W338*X338,IF(INDIRECT("'ExchangeInfo'!C2")="Multiply",W338/X338,W338*X338)))),"")</f>
        <v>289.73744306030471</v>
      </c>
      <c r="Z338" s="701">
        <v>259083</v>
      </c>
      <c r="AA338" s="716" t="s">
        <v>1156</v>
      </c>
    </row>
    <row r="339" spans="1:27" x14ac:dyDescent="0.45">
      <c r="A339" s="655">
        <v>44316</v>
      </c>
      <c r="B339" s="646">
        <v>2021</v>
      </c>
      <c r="C339" s="701">
        <v>4</v>
      </c>
      <c r="D339" s="656">
        <f t="shared" si="32"/>
        <v>44287</v>
      </c>
      <c r="E339" t="s">
        <v>834</v>
      </c>
      <c r="F339" s="657">
        <v>241</v>
      </c>
      <c r="G339" s="657">
        <v>4102</v>
      </c>
      <c r="H339" s="658" t="s">
        <v>688</v>
      </c>
      <c r="I339" s="659">
        <v>0</v>
      </c>
      <c r="J339" s="657">
        <v>2087</v>
      </c>
      <c r="K339" s="646" t="s">
        <v>748</v>
      </c>
      <c r="L339" s="646" t="s">
        <v>1046</v>
      </c>
      <c r="M339" s="646" t="str">
        <f t="shared" si="33"/>
        <v>Posted</v>
      </c>
      <c r="N339" s="646" t="s">
        <v>1047</v>
      </c>
      <c r="O339" s="646">
        <v>36022</v>
      </c>
      <c r="P339" t="s">
        <v>768</v>
      </c>
      <c r="Q339" s="701" t="str">
        <f t="shared" si="31"/>
        <v>HTG</v>
      </c>
      <c r="R339" s="660">
        <v>1438.77</v>
      </c>
      <c r="S339" s="660">
        <v>0</v>
      </c>
      <c r="T339" s="647">
        <v>0</v>
      </c>
      <c r="U339" s="661">
        <v>1438.77</v>
      </c>
      <c r="V339" s="661">
        <v>0</v>
      </c>
      <c r="W339" s="662">
        <f t="shared" si="34"/>
        <v>1438.77</v>
      </c>
      <c r="X339" s="647">
        <f t="shared" ca="1" si="35"/>
        <v>82.763000000000005</v>
      </c>
      <c r="Y339" s="662">
        <f t="shared" ca="1" si="36"/>
        <v>17.384217585152783</v>
      </c>
      <c r="Z339" s="701">
        <v>259084</v>
      </c>
      <c r="AA339" s="716" t="s">
        <v>1156</v>
      </c>
    </row>
    <row r="340" spans="1:27" x14ac:dyDescent="0.45">
      <c r="A340" s="655">
        <v>44316</v>
      </c>
      <c r="B340" s="646">
        <v>2021</v>
      </c>
      <c r="C340" s="701">
        <v>4</v>
      </c>
      <c r="D340" s="656">
        <f t="shared" si="32"/>
        <v>44287</v>
      </c>
      <c r="E340" t="s">
        <v>835</v>
      </c>
      <c r="F340" s="657">
        <v>242</v>
      </c>
      <c r="G340" s="657">
        <v>4102</v>
      </c>
      <c r="H340" s="658" t="s">
        <v>688</v>
      </c>
      <c r="I340" s="659">
        <v>0</v>
      </c>
      <c r="J340" s="657">
        <v>2087</v>
      </c>
      <c r="K340" s="646" t="s">
        <v>748</v>
      </c>
      <c r="L340" s="646" t="s">
        <v>1046</v>
      </c>
      <c r="M340" s="646" t="str">
        <f t="shared" si="33"/>
        <v>Posted</v>
      </c>
      <c r="N340" s="646" t="s">
        <v>1047</v>
      </c>
      <c r="O340" s="646">
        <v>36022</v>
      </c>
      <c r="P340" t="s">
        <v>768</v>
      </c>
      <c r="Q340" s="701" t="str">
        <f t="shared" si="31"/>
        <v>HTG</v>
      </c>
      <c r="R340" s="660">
        <v>1051.82</v>
      </c>
      <c r="S340" s="660">
        <v>0</v>
      </c>
      <c r="T340" s="647">
        <v>0</v>
      </c>
      <c r="U340" s="661">
        <v>1051.82</v>
      </c>
      <c r="V340" s="661">
        <v>0</v>
      </c>
      <c r="W340" s="662">
        <f t="shared" si="34"/>
        <v>1051.82</v>
      </c>
      <c r="X340" s="647">
        <f t="shared" ca="1" si="35"/>
        <v>82.763000000000005</v>
      </c>
      <c r="Y340" s="662">
        <f t="shared" ca="1" si="36"/>
        <v>12.708819158319537</v>
      </c>
      <c r="Z340" s="701">
        <v>259085</v>
      </c>
      <c r="AA340" s="716" t="s">
        <v>1156</v>
      </c>
    </row>
    <row r="341" spans="1:27" x14ac:dyDescent="0.45">
      <c r="A341" s="655">
        <v>44316</v>
      </c>
      <c r="B341" s="646">
        <v>2021</v>
      </c>
      <c r="C341" s="701">
        <v>4</v>
      </c>
      <c r="D341" s="656">
        <f t="shared" si="32"/>
        <v>44287</v>
      </c>
      <c r="E341" t="s">
        <v>836</v>
      </c>
      <c r="F341" s="657">
        <v>243</v>
      </c>
      <c r="G341" s="657">
        <v>4102</v>
      </c>
      <c r="H341" s="658" t="s">
        <v>688</v>
      </c>
      <c r="I341" s="659">
        <v>0</v>
      </c>
      <c r="J341" s="657">
        <v>2087</v>
      </c>
      <c r="K341" s="646" t="s">
        <v>748</v>
      </c>
      <c r="L341" s="646" t="s">
        <v>1046</v>
      </c>
      <c r="M341" s="646" t="str">
        <f t="shared" si="33"/>
        <v>Posted</v>
      </c>
      <c r="N341" s="646" t="s">
        <v>1047</v>
      </c>
      <c r="O341" s="646">
        <v>36022</v>
      </c>
      <c r="P341" t="s">
        <v>768</v>
      </c>
      <c r="Q341" s="701" t="str">
        <f t="shared" si="31"/>
        <v>HTG</v>
      </c>
      <c r="R341" s="660">
        <v>479.59</v>
      </c>
      <c r="S341" s="660">
        <v>0</v>
      </c>
      <c r="T341" s="647">
        <v>0</v>
      </c>
      <c r="U341" s="661">
        <v>479.59</v>
      </c>
      <c r="V341" s="661">
        <v>0</v>
      </c>
      <c r="W341" s="662">
        <f t="shared" si="34"/>
        <v>479.59</v>
      </c>
      <c r="X341" s="647">
        <f t="shared" ca="1" si="35"/>
        <v>82.763000000000005</v>
      </c>
      <c r="Y341" s="662">
        <f t="shared" ca="1" si="36"/>
        <v>5.7947391950509282</v>
      </c>
      <c r="Z341" s="701">
        <v>259086</v>
      </c>
      <c r="AA341" s="716" t="s">
        <v>1156</v>
      </c>
    </row>
    <row r="342" spans="1:27" x14ac:dyDescent="0.45">
      <c r="A342" s="655">
        <v>44316</v>
      </c>
      <c r="B342" s="646">
        <v>2021</v>
      </c>
      <c r="C342" s="701">
        <v>4</v>
      </c>
      <c r="D342" s="656">
        <f t="shared" si="32"/>
        <v>44287</v>
      </c>
      <c r="E342" t="s">
        <v>837</v>
      </c>
      <c r="F342" s="657">
        <v>244</v>
      </c>
      <c r="G342" s="657">
        <v>4102</v>
      </c>
      <c r="H342" s="658" t="s">
        <v>688</v>
      </c>
      <c r="I342" s="659">
        <v>0</v>
      </c>
      <c r="J342" s="657">
        <v>2087</v>
      </c>
      <c r="K342" s="646" t="s">
        <v>748</v>
      </c>
      <c r="L342" s="646" t="s">
        <v>1046</v>
      </c>
      <c r="M342" s="646" t="str">
        <f t="shared" si="33"/>
        <v>Posted</v>
      </c>
      <c r="N342" s="646" t="s">
        <v>1047</v>
      </c>
      <c r="O342" s="646">
        <v>36022</v>
      </c>
      <c r="P342" t="s">
        <v>768</v>
      </c>
      <c r="Q342" s="701" t="str">
        <f t="shared" si="31"/>
        <v>HTG</v>
      </c>
      <c r="R342" s="660">
        <v>1998.3</v>
      </c>
      <c r="S342" s="660">
        <v>0</v>
      </c>
      <c r="T342" s="647">
        <v>0</v>
      </c>
      <c r="U342" s="661">
        <v>1998.3</v>
      </c>
      <c r="V342" s="661">
        <v>0</v>
      </c>
      <c r="W342" s="662">
        <f t="shared" si="34"/>
        <v>1998.3</v>
      </c>
      <c r="X342" s="647">
        <f t="shared" ca="1" si="35"/>
        <v>82.763000000000005</v>
      </c>
      <c r="Y342" s="662">
        <f t="shared" ca="1" si="36"/>
        <v>24.144847335161845</v>
      </c>
      <c r="Z342" s="701">
        <v>259087</v>
      </c>
      <c r="AA342" s="716" t="s">
        <v>1156</v>
      </c>
    </row>
    <row r="343" spans="1:27" x14ac:dyDescent="0.45">
      <c r="A343" s="655">
        <v>44316</v>
      </c>
      <c r="B343" s="646">
        <v>2021</v>
      </c>
      <c r="C343" s="701">
        <v>4</v>
      </c>
      <c r="D343" s="656">
        <f t="shared" si="32"/>
        <v>44287</v>
      </c>
      <c r="E343" t="s">
        <v>838</v>
      </c>
      <c r="F343" s="657">
        <v>202</v>
      </c>
      <c r="G343" s="657">
        <v>4102</v>
      </c>
      <c r="H343" s="658" t="s">
        <v>688</v>
      </c>
      <c r="I343" s="659">
        <v>0</v>
      </c>
      <c r="J343" s="657">
        <v>2088</v>
      </c>
      <c r="K343" s="646" t="s">
        <v>750</v>
      </c>
      <c r="L343" s="646" t="s">
        <v>1046</v>
      </c>
      <c r="M343" s="646" t="str">
        <f t="shared" si="33"/>
        <v>Posted</v>
      </c>
      <c r="N343" s="646" t="s">
        <v>1047</v>
      </c>
      <c r="O343" s="646">
        <v>36022</v>
      </c>
      <c r="P343" t="s">
        <v>768</v>
      </c>
      <c r="Q343" s="701" t="str">
        <f t="shared" si="31"/>
        <v>HTG</v>
      </c>
      <c r="R343" s="660">
        <v>33075.230000000003</v>
      </c>
      <c r="S343" s="660">
        <v>0</v>
      </c>
      <c r="T343" s="647">
        <v>0</v>
      </c>
      <c r="U343" s="661">
        <v>33075.230000000003</v>
      </c>
      <c r="V343" s="661">
        <v>0</v>
      </c>
      <c r="W343" s="662">
        <f t="shared" si="34"/>
        <v>33075.230000000003</v>
      </c>
      <c r="X343" s="647">
        <f t="shared" ca="1" si="35"/>
        <v>82.763000000000005</v>
      </c>
      <c r="Y343" s="662">
        <f t="shared" ca="1" si="36"/>
        <v>399.63788166209537</v>
      </c>
      <c r="Z343" s="701">
        <v>259088</v>
      </c>
      <c r="AA343" s="716" t="s">
        <v>1157</v>
      </c>
    </row>
    <row r="344" spans="1:27" x14ac:dyDescent="0.45">
      <c r="A344" s="655">
        <v>44316</v>
      </c>
      <c r="B344" s="646">
        <v>2021</v>
      </c>
      <c r="C344" s="701">
        <v>4</v>
      </c>
      <c r="D344" s="656">
        <f t="shared" si="32"/>
        <v>44287</v>
      </c>
      <c r="E344" t="s">
        <v>839</v>
      </c>
      <c r="F344" s="657">
        <v>241</v>
      </c>
      <c r="G344" s="657">
        <v>4102</v>
      </c>
      <c r="H344" s="658" t="s">
        <v>688</v>
      </c>
      <c r="I344" s="659">
        <v>0</v>
      </c>
      <c r="J344" s="657">
        <v>2088</v>
      </c>
      <c r="K344" s="646" t="s">
        <v>750</v>
      </c>
      <c r="L344" s="646" t="s">
        <v>1046</v>
      </c>
      <c r="M344" s="646" t="str">
        <f t="shared" si="33"/>
        <v>Posted</v>
      </c>
      <c r="N344" s="646" t="s">
        <v>1047</v>
      </c>
      <c r="O344" s="646">
        <v>36022</v>
      </c>
      <c r="P344" t="s">
        <v>768</v>
      </c>
      <c r="Q344" s="701" t="str">
        <f t="shared" si="31"/>
        <v>HTG</v>
      </c>
      <c r="R344" s="660">
        <v>1984.51</v>
      </c>
      <c r="S344" s="660">
        <v>0</v>
      </c>
      <c r="T344" s="647">
        <v>0</v>
      </c>
      <c r="U344" s="661">
        <v>1984.51</v>
      </c>
      <c r="V344" s="661">
        <v>0</v>
      </c>
      <c r="W344" s="662">
        <f t="shared" si="34"/>
        <v>1984.51</v>
      </c>
      <c r="X344" s="647">
        <f t="shared" ca="1" si="35"/>
        <v>82.763000000000005</v>
      </c>
      <c r="Y344" s="662">
        <f t="shared" ca="1" si="36"/>
        <v>23.978226985488682</v>
      </c>
      <c r="Z344" s="701">
        <v>259089</v>
      </c>
      <c r="AA344" s="716" t="s">
        <v>1157</v>
      </c>
    </row>
    <row r="345" spans="1:27" x14ac:dyDescent="0.45">
      <c r="A345" s="655">
        <v>44316</v>
      </c>
      <c r="B345" s="646">
        <v>2021</v>
      </c>
      <c r="C345" s="701">
        <v>4</v>
      </c>
      <c r="D345" s="656">
        <f t="shared" si="32"/>
        <v>44287</v>
      </c>
      <c r="E345" t="s">
        <v>840</v>
      </c>
      <c r="F345" s="657">
        <v>242</v>
      </c>
      <c r="G345" s="657">
        <v>4102</v>
      </c>
      <c r="H345" s="658" t="s">
        <v>688</v>
      </c>
      <c r="I345" s="659">
        <v>0</v>
      </c>
      <c r="J345" s="657">
        <v>2088</v>
      </c>
      <c r="K345" s="646" t="s">
        <v>750</v>
      </c>
      <c r="L345" s="646" t="s">
        <v>1046</v>
      </c>
      <c r="M345" s="646" t="str">
        <f t="shared" si="33"/>
        <v>Posted</v>
      </c>
      <c r="N345" s="646" t="s">
        <v>1047</v>
      </c>
      <c r="O345" s="646">
        <v>36022</v>
      </c>
      <c r="P345" t="s">
        <v>768</v>
      </c>
      <c r="Q345" s="701" t="str">
        <f t="shared" si="31"/>
        <v>HTG</v>
      </c>
      <c r="R345" s="660">
        <v>1450.79</v>
      </c>
      <c r="S345" s="660">
        <v>0</v>
      </c>
      <c r="T345" s="647">
        <v>0</v>
      </c>
      <c r="U345" s="661">
        <v>1450.79</v>
      </c>
      <c r="V345" s="661">
        <v>0</v>
      </c>
      <c r="W345" s="662">
        <f t="shared" si="34"/>
        <v>1450.79</v>
      </c>
      <c r="X345" s="647">
        <f t="shared" ca="1" si="35"/>
        <v>82.763000000000005</v>
      </c>
      <c r="Y345" s="662">
        <f t="shared" ca="1" si="36"/>
        <v>17.529451566521271</v>
      </c>
      <c r="Z345" s="701">
        <v>259090</v>
      </c>
      <c r="AA345" s="716" t="s">
        <v>1157</v>
      </c>
    </row>
    <row r="346" spans="1:27" x14ac:dyDescent="0.45">
      <c r="A346" s="655">
        <v>44316</v>
      </c>
      <c r="B346" s="646">
        <v>2021</v>
      </c>
      <c r="C346" s="701">
        <v>4</v>
      </c>
      <c r="D346" s="656">
        <f t="shared" si="32"/>
        <v>44287</v>
      </c>
      <c r="E346" t="s">
        <v>841</v>
      </c>
      <c r="F346" s="657">
        <v>243</v>
      </c>
      <c r="G346" s="657">
        <v>4102</v>
      </c>
      <c r="H346" s="658" t="s">
        <v>688</v>
      </c>
      <c r="I346" s="659">
        <v>0</v>
      </c>
      <c r="J346" s="657">
        <v>2088</v>
      </c>
      <c r="K346" s="646" t="s">
        <v>750</v>
      </c>
      <c r="L346" s="646" t="s">
        <v>1046</v>
      </c>
      <c r="M346" s="646" t="str">
        <f t="shared" si="33"/>
        <v>Posted</v>
      </c>
      <c r="N346" s="646" t="s">
        <v>1047</v>
      </c>
      <c r="O346" s="646">
        <v>36022</v>
      </c>
      <c r="P346" t="s">
        <v>768</v>
      </c>
      <c r="Q346" s="701" t="str">
        <f t="shared" si="31"/>
        <v>HTG</v>
      </c>
      <c r="R346" s="660">
        <v>661.5</v>
      </c>
      <c r="S346" s="660">
        <v>0</v>
      </c>
      <c r="T346" s="647">
        <v>0</v>
      </c>
      <c r="U346" s="661">
        <v>661.5</v>
      </c>
      <c r="V346" s="661">
        <v>0</v>
      </c>
      <c r="W346" s="662">
        <f t="shared" si="34"/>
        <v>661.5</v>
      </c>
      <c r="X346" s="647">
        <f t="shared" ca="1" si="35"/>
        <v>82.763000000000005</v>
      </c>
      <c r="Y346" s="662">
        <f t="shared" ca="1" si="36"/>
        <v>7.9927020528497028</v>
      </c>
      <c r="Z346" s="701">
        <v>259091</v>
      </c>
      <c r="AA346" s="716" t="s">
        <v>1157</v>
      </c>
    </row>
    <row r="347" spans="1:27" x14ac:dyDescent="0.45">
      <c r="A347" s="655">
        <v>44316</v>
      </c>
      <c r="B347" s="646">
        <v>2021</v>
      </c>
      <c r="C347" s="701">
        <v>4</v>
      </c>
      <c r="D347" s="656">
        <f t="shared" si="32"/>
        <v>44287</v>
      </c>
      <c r="E347" t="s">
        <v>842</v>
      </c>
      <c r="F347" s="657">
        <v>244</v>
      </c>
      <c r="G347" s="657">
        <v>4102</v>
      </c>
      <c r="H347" s="658" t="s">
        <v>688</v>
      </c>
      <c r="I347" s="659">
        <v>0</v>
      </c>
      <c r="J347" s="657">
        <v>2088</v>
      </c>
      <c r="K347" s="646" t="s">
        <v>750</v>
      </c>
      <c r="L347" s="646" t="s">
        <v>1046</v>
      </c>
      <c r="M347" s="646" t="str">
        <f t="shared" si="33"/>
        <v>Posted</v>
      </c>
      <c r="N347" s="646" t="s">
        <v>1047</v>
      </c>
      <c r="O347" s="646">
        <v>36022</v>
      </c>
      <c r="P347" t="s">
        <v>768</v>
      </c>
      <c r="Q347" s="701" t="str">
        <f t="shared" si="31"/>
        <v>HTG</v>
      </c>
      <c r="R347" s="660">
        <v>2756.27</v>
      </c>
      <c r="S347" s="660">
        <v>0</v>
      </c>
      <c r="T347" s="647">
        <v>0</v>
      </c>
      <c r="U347" s="661">
        <v>2756.27</v>
      </c>
      <c r="V347" s="661">
        <v>0</v>
      </c>
      <c r="W347" s="662">
        <f t="shared" si="34"/>
        <v>2756.27</v>
      </c>
      <c r="X347" s="647">
        <f t="shared" ca="1" si="35"/>
        <v>82.763000000000005</v>
      </c>
      <c r="Y347" s="662">
        <f t="shared" ca="1" si="36"/>
        <v>33.303166874086244</v>
      </c>
      <c r="Z347" s="701">
        <v>259092</v>
      </c>
      <c r="AA347" s="716" t="s">
        <v>1157</v>
      </c>
    </row>
    <row r="348" spans="1:27" x14ac:dyDescent="0.45">
      <c r="A348" s="655">
        <v>44316</v>
      </c>
      <c r="B348" s="646">
        <v>2021</v>
      </c>
      <c r="C348" s="701">
        <v>4</v>
      </c>
      <c r="D348" s="656">
        <f t="shared" si="32"/>
        <v>44287</v>
      </c>
      <c r="E348" t="s">
        <v>843</v>
      </c>
      <c r="F348" s="657">
        <v>202</v>
      </c>
      <c r="G348" s="657">
        <v>4102</v>
      </c>
      <c r="H348" s="658" t="s">
        <v>688</v>
      </c>
      <c r="I348" s="659">
        <v>0</v>
      </c>
      <c r="J348" s="657">
        <v>2089</v>
      </c>
      <c r="K348" s="646" t="s">
        <v>752</v>
      </c>
      <c r="L348" s="646" t="s">
        <v>1046</v>
      </c>
      <c r="M348" s="646" t="str">
        <f t="shared" si="33"/>
        <v>Posted</v>
      </c>
      <c r="N348" s="646" t="s">
        <v>1047</v>
      </c>
      <c r="O348" s="646">
        <v>36022</v>
      </c>
      <c r="P348" t="s">
        <v>768</v>
      </c>
      <c r="Q348" s="701" t="str">
        <f t="shared" si="31"/>
        <v>HTG</v>
      </c>
      <c r="R348" s="660">
        <v>45478.44</v>
      </c>
      <c r="S348" s="660">
        <v>0</v>
      </c>
      <c r="T348" s="647">
        <v>0</v>
      </c>
      <c r="U348" s="661">
        <v>45478.44</v>
      </c>
      <c r="V348" s="661">
        <v>0</v>
      </c>
      <c r="W348" s="662">
        <f t="shared" si="34"/>
        <v>45478.44</v>
      </c>
      <c r="X348" s="647">
        <f t="shared" ca="1" si="35"/>
        <v>82.763000000000005</v>
      </c>
      <c r="Y348" s="662">
        <f t="shared" ca="1" si="36"/>
        <v>549.50207218201365</v>
      </c>
      <c r="Z348" s="701">
        <v>259093</v>
      </c>
      <c r="AA348" s="716" t="s">
        <v>1158</v>
      </c>
    </row>
    <row r="349" spans="1:27" x14ac:dyDescent="0.45">
      <c r="A349" s="655">
        <v>44316</v>
      </c>
      <c r="B349" s="646">
        <v>2021</v>
      </c>
      <c r="C349" s="701">
        <v>4</v>
      </c>
      <c r="D349" s="656">
        <f t="shared" si="32"/>
        <v>44287</v>
      </c>
      <c r="E349" t="s">
        <v>844</v>
      </c>
      <c r="F349" s="657">
        <v>241</v>
      </c>
      <c r="G349" s="657">
        <v>4102</v>
      </c>
      <c r="H349" s="658" t="s">
        <v>688</v>
      </c>
      <c r="I349" s="659">
        <v>0</v>
      </c>
      <c r="J349" s="657">
        <v>2089</v>
      </c>
      <c r="K349" s="646" t="s">
        <v>752</v>
      </c>
      <c r="L349" s="646" t="s">
        <v>1046</v>
      </c>
      <c r="M349" s="646" t="str">
        <f t="shared" si="33"/>
        <v>Posted</v>
      </c>
      <c r="N349" s="646" t="s">
        <v>1047</v>
      </c>
      <c r="O349" s="646">
        <v>36022</v>
      </c>
      <c r="P349" t="s">
        <v>768</v>
      </c>
      <c r="Q349" s="701" t="str">
        <f t="shared" si="31"/>
        <v>HTG</v>
      </c>
      <c r="R349" s="660">
        <v>2728.71</v>
      </c>
      <c r="S349" s="660">
        <v>0</v>
      </c>
      <c r="T349" s="647">
        <v>0</v>
      </c>
      <c r="U349" s="661">
        <v>2728.71</v>
      </c>
      <c r="V349" s="661">
        <v>0</v>
      </c>
      <c r="W349" s="662">
        <f t="shared" si="34"/>
        <v>2728.71</v>
      </c>
      <c r="X349" s="647">
        <f t="shared" ca="1" si="35"/>
        <v>82.763000000000005</v>
      </c>
      <c r="Y349" s="662">
        <f t="shared" ca="1" si="36"/>
        <v>32.970167828619068</v>
      </c>
      <c r="Z349" s="701">
        <v>259094</v>
      </c>
      <c r="AA349" s="716" t="s">
        <v>1158</v>
      </c>
    </row>
    <row r="350" spans="1:27" x14ac:dyDescent="0.45">
      <c r="A350" s="655">
        <v>44316</v>
      </c>
      <c r="B350" s="646">
        <v>2021</v>
      </c>
      <c r="C350" s="701">
        <v>4</v>
      </c>
      <c r="D350" s="656">
        <f t="shared" si="32"/>
        <v>44287</v>
      </c>
      <c r="E350" t="s">
        <v>845</v>
      </c>
      <c r="F350" s="657">
        <v>242</v>
      </c>
      <c r="G350" s="657">
        <v>4102</v>
      </c>
      <c r="H350" s="658" t="s">
        <v>688</v>
      </c>
      <c r="I350" s="659">
        <v>0</v>
      </c>
      <c r="J350" s="657">
        <v>2089</v>
      </c>
      <c r="K350" s="646" t="s">
        <v>752</v>
      </c>
      <c r="L350" s="646" t="s">
        <v>1046</v>
      </c>
      <c r="M350" s="646" t="str">
        <f t="shared" si="33"/>
        <v>Posted</v>
      </c>
      <c r="N350" s="646" t="s">
        <v>1047</v>
      </c>
      <c r="O350" s="646">
        <v>36022</v>
      </c>
      <c r="P350" t="s">
        <v>768</v>
      </c>
      <c r="Q350" s="701" t="str">
        <f t="shared" si="31"/>
        <v>HTG</v>
      </c>
      <c r="R350" s="660">
        <v>1267.8699999999999</v>
      </c>
      <c r="S350" s="660">
        <v>0</v>
      </c>
      <c r="T350" s="647">
        <v>0</v>
      </c>
      <c r="U350" s="661">
        <v>1267.8699999999999</v>
      </c>
      <c r="V350" s="661">
        <v>0</v>
      </c>
      <c r="W350" s="662">
        <f t="shared" si="34"/>
        <v>1267.8699999999999</v>
      </c>
      <c r="X350" s="647">
        <f t="shared" ca="1" si="35"/>
        <v>82.763000000000005</v>
      </c>
      <c r="Y350" s="662">
        <f t="shared" ca="1" si="36"/>
        <v>15.319285187825475</v>
      </c>
      <c r="Z350" s="701">
        <v>259095</v>
      </c>
      <c r="AA350" s="716" t="s">
        <v>1158</v>
      </c>
    </row>
    <row r="351" spans="1:27" x14ac:dyDescent="0.45">
      <c r="A351" s="655">
        <v>44316</v>
      </c>
      <c r="B351" s="646">
        <v>2021</v>
      </c>
      <c r="C351" s="701">
        <v>4</v>
      </c>
      <c r="D351" s="656">
        <f t="shared" si="32"/>
        <v>44287</v>
      </c>
      <c r="E351" t="s">
        <v>846</v>
      </c>
      <c r="F351" s="657">
        <v>243</v>
      </c>
      <c r="G351" s="657">
        <v>4102</v>
      </c>
      <c r="H351" s="658" t="s">
        <v>688</v>
      </c>
      <c r="I351" s="659">
        <v>0</v>
      </c>
      <c r="J351" s="657">
        <v>2089</v>
      </c>
      <c r="K351" s="646" t="s">
        <v>752</v>
      </c>
      <c r="L351" s="646" t="s">
        <v>1046</v>
      </c>
      <c r="M351" s="646" t="str">
        <f t="shared" si="33"/>
        <v>Posted</v>
      </c>
      <c r="N351" s="646" t="s">
        <v>1047</v>
      </c>
      <c r="O351" s="646">
        <v>36022</v>
      </c>
      <c r="P351" t="s">
        <v>768</v>
      </c>
      <c r="Q351" s="701" t="str">
        <f t="shared" si="31"/>
        <v>HTG</v>
      </c>
      <c r="R351" s="660">
        <v>909.57</v>
      </c>
      <c r="S351" s="660">
        <v>0</v>
      </c>
      <c r="T351" s="647">
        <v>0</v>
      </c>
      <c r="U351" s="661">
        <v>909.57</v>
      </c>
      <c r="V351" s="661">
        <v>0</v>
      </c>
      <c r="W351" s="662">
        <f t="shared" si="34"/>
        <v>909.57</v>
      </c>
      <c r="X351" s="647">
        <f t="shared" ca="1" si="35"/>
        <v>82.763000000000005</v>
      </c>
      <c r="Y351" s="662">
        <f t="shared" ca="1" si="36"/>
        <v>10.990055942873022</v>
      </c>
      <c r="Z351" s="701">
        <v>259096</v>
      </c>
      <c r="AA351" s="716" t="s">
        <v>1158</v>
      </c>
    </row>
    <row r="352" spans="1:27" x14ac:dyDescent="0.45">
      <c r="A352" s="655">
        <v>44316</v>
      </c>
      <c r="B352" s="646">
        <v>2021</v>
      </c>
      <c r="C352" s="701">
        <v>4</v>
      </c>
      <c r="D352" s="656">
        <f t="shared" si="32"/>
        <v>44287</v>
      </c>
      <c r="E352" t="s">
        <v>847</v>
      </c>
      <c r="F352" s="657">
        <v>244</v>
      </c>
      <c r="G352" s="657">
        <v>4102</v>
      </c>
      <c r="H352" s="658" t="s">
        <v>688</v>
      </c>
      <c r="I352" s="659">
        <v>0</v>
      </c>
      <c r="J352" s="657">
        <v>2089</v>
      </c>
      <c r="K352" s="646" t="s">
        <v>752</v>
      </c>
      <c r="L352" s="646" t="s">
        <v>1046</v>
      </c>
      <c r="M352" s="646" t="str">
        <f t="shared" si="33"/>
        <v>Posted</v>
      </c>
      <c r="N352" s="646" t="s">
        <v>1047</v>
      </c>
      <c r="O352" s="646">
        <v>36022</v>
      </c>
      <c r="P352" t="s">
        <v>768</v>
      </c>
      <c r="Q352" s="701" t="str">
        <f t="shared" si="31"/>
        <v>HTG</v>
      </c>
      <c r="R352" s="660">
        <v>3789.87</v>
      </c>
      <c r="S352" s="660">
        <v>0</v>
      </c>
      <c r="T352" s="647">
        <v>0</v>
      </c>
      <c r="U352" s="661">
        <v>3789.87</v>
      </c>
      <c r="V352" s="661">
        <v>0</v>
      </c>
      <c r="W352" s="662">
        <f t="shared" si="34"/>
        <v>3789.87</v>
      </c>
      <c r="X352" s="647">
        <f t="shared" ca="1" si="35"/>
        <v>82.763000000000005</v>
      </c>
      <c r="Y352" s="662">
        <f t="shared" ca="1" si="36"/>
        <v>45.791839348501135</v>
      </c>
      <c r="Z352" s="701">
        <v>259097</v>
      </c>
      <c r="AA352" s="716" t="s">
        <v>1158</v>
      </c>
    </row>
    <row r="353" spans="1:27" x14ac:dyDescent="0.45">
      <c r="A353" s="655">
        <v>44316</v>
      </c>
      <c r="B353" s="646">
        <v>2021</v>
      </c>
      <c r="C353" s="701">
        <v>4</v>
      </c>
      <c r="D353" s="656">
        <f t="shared" si="32"/>
        <v>44287</v>
      </c>
      <c r="E353" t="s">
        <v>848</v>
      </c>
      <c r="F353" s="657">
        <v>202</v>
      </c>
      <c r="G353" s="657">
        <v>4102</v>
      </c>
      <c r="H353" s="658" t="s">
        <v>688</v>
      </c>
      <c r="I353" s="659">
        <v>0</v>
      </c>
      <c r="J353" s="657">
        <v>2090</v>
      </c>
      <c r="K353" s="646" t="s">
        <v>754</v>
      </c>
      <c r="L353" s="646" t="s">
        <v>1046</v>
      </c>
      <c r="M353" s="646" t="str">
        <f t="shared" si="33"/>
        <v>Posted</v>
      </c>
      <c r="N353" s="646" t="s">
        <v>1047</v>
      </c>
      <c r="O353" s="646">
        <v>36022</v>
      </c>
      <c r="P353" t="s">
        <v>768</v>
      </c>
      <c r="Q353" s="701" t="str">
        <f t="shared" si="31"/>
        <v>HTG</v>
      </c>
      <c r="R353" s="660">
        <v>18191.38</v>
      </c>
      <c r="S353" s="660">
        <v>0</v>
      </c>
      <c r="T353" s="647">
        <v>0</v>
      </c>
      <c r="U353" s="661">
        <v>18191.38</v>
      </c>
      <c r="V353" s="661">
        <v>0</v>
      </c>
      <c r="W353" s="662">
        <f t="shared" si="34"/>
        <v>18191.38</v>
      </c>
      <c r="X353" s="647">
        <f t="shared" ca="1" si="35"/>
        <v>82.763000000000005</v>
      </c>
      <c r="Y353" s="662">
        <f t="shared" ca="1" si="36"/>
        <v>219.80087720358131</v>
      </c>
      <c r="Z353" s="701">
        <v>259098</v>
      </c>
      <c r="AA353" s="716" t="s">
        <v>1159</v>
      </c>
    </row>
    <row r="354" spans="1:27" x14ac:dyDescent="0.45">
      <c r="A354" s="655">
        <v>44316</v>
      </c>
      <c r="B354" s="646">
        <v>2021</v>
      </c>
      <c r="C354" s="701">
        <v>4</v>
      </c>
      <c r="D354" s="656">
        <f t="shared" si="32"/>
        <v>44287</v>
      </c>
      <c r="E354" t="s">
        <v>849</v>
      </c>
      <c r="F354" s="657">
        <v>241</v>
      </c>
      <c r="G354" s="657">
        <v>4102</v>
      </c>
      <c r="H354" s="658" t="s">
        <v>688</v>
      </c>
      <c r="I354" s="659">
        <v>0</v>
      </c>
      <c r="J354" s="657">
        <v>2090</v>
      </c>
      <c r="K354" s="646" t="s">
        <v>754</v>
      </c>
      <c r="L354" s="646" t="s">
        <v>1046</v>
      </c>
      <c r="M354" s="646" t="str">
        <f t="shared" si="33"/>
        <v>Posted</v>
      </c>
      <c r="N354" s="646" t="s">
        <v>1047</v>
      </c>
      <c r="O354" s="646">
        <v>36022</v>
      </c>
      <c r="P354" t="s">
        <v>768</v>
      </c>
      <c r="Q354" s="701" t="str">
        <f t="shared" si="31"/>
        <v>HTG</v>
      </c>
      <c r="R354" s="660">
        <v>1091.48</v>
      </c>
      <c r="S354" s="660">
        <v>0</v>
      </c>
      <c r="T354" s="647">
        <v>0</v>
      </c>
      <c r="U354" s="661">
        <v>1091.48</v>
      </c>
      <c r="V354" s="661">
        <v>0</v>
      </c>
      <c r="W354" s="662">
        <f t="shared" si="34"/>
        <v>1091.48</v>
      </c>
      <c r="X354" s="647">
        <f t="shared" ca="1" si="35"/>
        <v>82.763000000000005</v>
      </c>
      <c r="Y354" s="662">
        <f t="shared" ca="1" si="36"/>
        <v>13.188018800671797</v>
      </c>
      <c r="Z354" s="701">
        <v>259099</v>
      </c>
      <c r="AA354" s="716" t="s">
        <v>1159</v>
      </c>
    </row>
    <row r="355" spans="1:27" x14ac:dyDescent="0.45">
      <c r="A355" s="655">
        <v>44316</v>
      </c>
      <c r="B355" s="646">
        <v>2021</v>
      </c>
      <c r="C355" s="701">
        <v>4</v>
      </c>
      <c r="D355" s="656">
        <f t="shared" si="32"/>
        <v>44287</v>
      </c>
      <c r="E355" t="s">
        <v>850</v>
      </c>
      <c r="F355" s="657">
        <v>243</v>
      </c>
      <c r="G355" s="657">
        <v>4102</v>
      </c>
      <c r="H355" s="658" t="s">
        <v>688</v>
      </c>
      <c r="I355" s="659">
        <v>0</v>
      </c>
      <c r="J355" s="657">
        <v>2090</v>
      </c>
      <c r="K355" s="646" t="s">
        <v>754</v>
      </c>
      <c r="L355" s="646" t="s">
        <v>1046</v>
      </c>
      <c r="M355" s="646" t="str">
        <f t="shared" si="33"/>
        <v>Posted</v>
      </c>
      <c r="N355" s="646" t="s">
        <v>1047</v>
      </c>
      <c r="O355" s="646">
        <v>36022</v>
      </c>
      <c r="P355" t="s">
        <v>768</v>
      </c>
      <c r="Q355" s="701" t="str">
        <f t="shared" si="31"/>
        <v>HTG</v>
      </c>
      <c r="R355" s="660">
        <v>363.83</v>
      </c>
      <c r="S355" s="660">
        <v>0</v>
      </c>
      <c r="T355" s="647">
        <v>0</v>
      </c>
      <c r="U355" s="661">
        <v>363.83</v>
      </c>
      <c r="V355" s="661">
        <v>0</v>
      </c>
      <c r="W355" s="662">
        <f t="shared" si="34"/>
        <v>363.83</v>
      </c>
      <c r="X355" s="647">
        <f t="shared" ca="1" si="35"/>
        <v>82.763000000000005</v>
      </c>
      <c r="Y355" s="662">
        <f t="shared" ca="1" si="36"/>
        <v>4.3960465425371238</v>
      </c>
      <c r="Z355" s="701">
        <v>259100</v>
      </c>
      <c r="AA355" s="716" t="s">
        <v>1159</v>
      </c>
    </row>
    <row r="356" spans="1:27" x14ac:dyDescent="0.45">
      <c r="A356" s="655">
        <v>44316</v>
      </c>
      <c r="B356" s="646">
        <v>2021</v>
      </c>
      <c r="C356" s="701">
        <v>4</v>
      </c>
      <c r="D356" s="656">
        <f t="shared" si="32"/>
        <v>44287</v>
      </c>
      <c r="E356" t="s">
        <v>851</v>
      </c>
      <c r="F356" s="657">
        <v>244</v>
      </c>
      <c r="G356" s="657">
        <v>4102</v>
      </c>
      <c r="H356" s="658" t="s">
        <v>688</v>
      </c>
      <c r="I356" s="659">
        <v>0</v>
      </c>
      <c r="J356" s="657">
        <v>2090</v>
      </c>
      <c r="K356" s="646" t="s">
        <v>754</v>
      </c>
      <c r="L356" s="646" t="s">
        <v>1046</v>
      </c>
      <c r="M356" s="646" t="str">
        <f t="shared" si="33"/>
        <v>Posted</v>
      </c>
      <c r="N356" s="646" t="s">
        <v>1047</v>
      </c>
      <c r="O356" s="646">
        <v>36022</v>
      </c>
      <c r="P356" t="s">
        <v>768</v>
      </c>
      <c r="Q356" s="701" t="str">
        <f t="shared" si="31"/>
        <v>HTG</v>
      </c>
      <c r="R356" s="660">
        <v>1515.95</v>
      </c>
      <c r="S356" s="660">
        <v>0</v>
      </c>
      <c r="T356" s="647">
        <v>0</v>
      </c>
      <c r="U356" s="661">
        <v>1515.95</v>
      </c>
      <c r="V356" s="661">
        <v>0</v>
      </c>
      <c r="W356" s="662">
        <f t="shared" si="34"/>
        <v>1515.95</v>
      </c>
      <c r="X356" s="647">
        <f t="shared" ca="1" si="35"/>
        <v>82.763000000000005</v>
      </c>
      <c r="Y356" s="662">
        <f t="shared" ca="1" si="36"/>
        <v>18.31675990478837</v>
      </c>
      <c r="Z356" s="701">
        <v>259101</v>
      </c>
      <c r="AA356" s="716" t="s">
        <v>1159</v>
      </c>
    </row>
    <row r="357" spans="1:27" x14ac:dyDescent="0.45">
      <c r="A357" s="655">
        <v>44316</v>
      </c>
      <c r="B357" s="646">
        <v>2021</v>
      </c>
      <c r="C357" s="701">
        <v>4</v>
      </c>
      <c r="D357" s="656">
        <f t="shared" si="32"/>
        <v>44287</v>
      </c>
      <c r="E357" t="s">
        <v>852</v>
      </c>
      <c r="F357" s="657">
        <v>200</v>
      </c>
      <c r="G357" s="657">
        <v>4102</v>
      </c>
      <c r="H357" s="658" t="s">
        <v>688</v>
      </c>
      <c r="I357" s="659">
        <v>0</v>
      </c>
      <c r="J357" s="657">
        <v>2155</v>
      </c>
      <c r="K357" s="646" t="s">
        <v>853</v>
      </c>
      <c r="L357" s="646" t="s">
        <v>1046</v>
      </c>
      <c r="M357" s="646" t="str">
        <f t="shared" si="33"/>
        <v>Posted</v>
      </c>
      <c r="N357" s="646" t="s">
        <v>1047</v>
      </c>
      <c r="O357" s="646">
        <v>36022</v>
      </c>
      <c r="P357" t="s">
        <v>768</v>
      </c>
      <c r="Q357" s="701" t="str">
        <f t="shared" si="31"/>
        <v>HTG</v>
      </c>
      <c r="R357" s="660">
        <v>33075.230000000003</v>
      </c>
      <c r="S357" s="660">
        <v>0</v>
      </c>
      <c r="T357" s="647">
        <v>0</v>
      </c>
      <c r="U357" s="661">
        <v>33075.230000000003</v>
      </c>
      <c r="V357" s="661">
        <v>0</v>
      </c>
      <c r="W357" s="662">
        <f t="shared" si="34"/>
        <v>33075.230000000003</v>
      </c>
      <c r="X357" s="647">
        <f t="shared" ca="1" si="35"/>
        <v>82.763000000000005</v>
      </c>
      <c r="Y357" s="662">
        <f t="shared" ca="1" si="36"/>
        <v>399.63788166209537</v>
      </c>
      <c r="Z357" s="701">
        <v>259102</v>
      </c>
      <c r="AA357" s="716" t="s">
        <v>1172</v>
      </c>
    </row>
    <row r="358" spans="1:27" x14ac:dyDescent="0.45">
      <c r="A358" s="655">
        <v>44316</v>
      </c>
      <c r="B358" s="646">
        <v>2021</v>
      </c>
      <c r="C358" s="701">
        <v>4</v>
      </c>
      <c r="D358" s="656">
        <f t="shared" si="32"/>
        <v>44287</v>
      </c>
      <c r="E358" t="s">
        <v>854</v>
      </c>
      <c r="F358" s="657">
        <v>241</v>
      </c>
      <c r="G358" s="657">
        <v>4102</v>
      </c>
      <c r="H358" s="658" t="s">
        <v>688</v>
      </c>
      <c r="I358" s="659">
        <v>0</v>
      </c>
      <c r="J358" s="657">
        <v>2155</v>
      </c>
      <c r="K358" s="646" t="s">
        <v>855</v>
      </c>
      <c r="L358" s="646" t="s">
        <v>1046</v>
      </c>
      <c r="M358" s="646" t="str">
        <f t="shared" si="33"/>
        <v>Posted</v>
      </c>
      <c r="N358" s="646" t="s">
        <v>1047</v>
      </c>
      <c r="O358" s="646">
        <v>36022</v>
      </c>
      <c r="P358" t="s">
        <v>768</v>
      </c>
      <c r="Q358" s="701" t="str">
        <f t="shared" si="31"/>
        <v>HTG</v>
      </c>
      <c r="R358" s="660">
        <v>1984.51</v>
      </c>
      <c r="S358" s="660">
        <v>0</v>
      </c>
      <c r="T358" s="647">
        <v>0</v>
      </c>
      <c r="U358" s="661">
        <v>1984.51</v>
      </c>
      <c r="V358" s="661">
        <v>0</v>
      </c>
      <c r="W358" s="662">
        <f t="shared" si="34"/>
        <v>1984.51</v>
      </c>
      <c r="X358" s="647">
        <f t="shared" ca="1" si="35"/>
        <v>82.763000000000005</v>
      </c>
      <c r="Y358" s="662">
        <f t="shared" ca="1" si="36"/>
        <v>23.978226985488682</v>
      </c>
      <c r="Z358" s="701">
        <v>259103</v>
      </c>
      <c r="AA358" s="716" t="s">
        <v>1172</v>
      </c>
    </row>
    <row r="359" spans="1:27" x14ac:dyDescent="0.45">
      <c r="A359" s="655">
        <v>44316</v>
      </c>
      <c r="B359" s="646">
        <v>2021</v>
      </c>
      <c r="C359" s="701">
        <v>4</v>
      </c>
      <c r="D359" s="656">
        <f t="shared" si="32"/>
        <v>44287</v>
      </c>
      <c r="E359" t="s">
        <v>856</v>
      </c>
      <c r="F359" s="657">
        <v>242</v>
      </c>
      <c r="G359" s="657">
        <v>4102</v>
      </c>
      <c r="H359" s="658" t="s">
        <v>688</v>
      </c>
      <c r="I359" s="659">
        <v>0</v>
      </c>
      <c r="J359" s="657">
        <v>2155</v>
      </c>
      <c r="K359" s="646" t="s">
        <v>857</v>
      </c>
      <c r="L359" s="646" t="s">
        <v>1046</v>
      </c>
      <c r="M359" s="646" t="str">
        <f t="shared" si="33"/>
        <v>Posted</v>
      </c>
      <c r="N359" s="646" t="s">
        <v>1047</v>
      </c>
      <c r="O359" s="646">
        <v>36022</v>
      </c>
      <c r="P359" t="s">
        <v>768</v>
      </c>
      <c r="Q359" s="701" t="str">
        <f t="shared" si="31"/>
        <v>HTG</v>
      </c>
      <c r="R359" s="660">
        <v>1450.79</v>
      </c>
      <c r="S359" s="660">
        <v>0</v>
      </c>
      <c r="T359" s="647">
        <v>0</v>
      </c>
      <c r="U359" s="661">
        <v>1450.79</v>
      </c>
      <c r="V359" s="661">
        <v>0</v>
      </c>
      <c r="W359" s="662">
        <f t="shared" si="34"/>
        <v>1450.79</v>
      </c>
      <c r="X359" s="647">
        <f t="shared" ca="1" si="35"/>
        <v>82.763000000000005</v>
      </c>
      <c r="Y359" s="662">
        <f t="shared" ca="1" si="36"/>
        <v>17.529451566521271</v>
      </c>
      <c r="Z359" s="701">
        <v>259104</v>
      </c>
      <c r="AA359" s="716" t="s">
        <v>1172</v>
      </c>
    </row>
    <row r="360" spans="1:27" x14ac:dyDescent="0.45">
      <c r="A360" s="655">
        <v>44316</v>
      </c>
      <c r="B360" s="646">
        <v>2021</v>
      </c>
      <c r="C360" s="701">
        <v>4</v>
      </c>
      <c r="D360" s="656">
        <f t="shared" si="32"/>
        <v>44287</v>
      </c>
      <c r="E360" t="s">
        <v>858</v>
      </c>
      <c r="F360" s="657">
        <v>243</v>
      </c>
      <c r="G360" s="657">
        <v>4102</v>
      </c>
      <c r="H360" s="658" t="s">
        <v>688</v>
      </c>
      <c r="I360" s="659">
        <v>0</v>
      </c>
      <c r="J360" s="657">
        <v>2155</v>
      </c>
      <c r="K360" s="646" t="s">
        <v>859</v>
      </c>
      <c r="L360" s="646" t="s">
        <v>1046</v>
      </c>
      <c r="M360" s="646" t="str">
        <f t="shared" si="33"/>
        <v>Posted</v>
      </c>
      <c r="N360" s="646" t="s">
        <v>1047</v>
      </c>
      <c r="O360" s="646">
        <v>36022</v>
      </c>
      <c r="P360" t="s">
        <v>768</v>
      </c>
      <c r="Q360" s="701" t="str">
        <f t="shared" si="31"/>
        <v>HTG</v>
      </c>
      <c r="R360" s="660">
        <v>661.5</v>
      </c>
      <c r="S360" s="660">
        <v>0</v>
      </c>
      <c r="T360" s="647">
        <v>0</v>
      </c>
      <c r="U360" s="661">
        <v>661.5</v>
      </c>
      <c r="V360" s="661">
        <v>0</v>
      </c>
      <c r="W360" s="662">
        <f t="shared" si="34"/>
        <v>661.5</v>
      </c>
      <c r="X360" s="647">
        <f t="shared" ca="1" si="35"/>
        <v>82.763000000000005</v>
      </c>
      <c r="Y360" s="662">
        <f t="shared" ca="1" si="36"/>
        <v>7.9927020528497028</v>
      </c>
      <c r="Z360" s="701">
        <v>259105</v>
      </c>
      <c r="AA360" s="716" t="s">
        <v>1172</v>
      </c>
    </row>
    <row r="361" spans="1:27" x14ac:dyDescent="0.45">
      <c r="A361" s="655">
        <v>44316</v>
      </c>
      <c r="B361" s="646">
        <v>2021</v>
      </c>
      <c r="C361" s="701">
        <v>4</v>
      </c>
      <c r="D361" s="656">
        <f t="shared" si="32"/>
        <v>44287</v>
      </c>
      <c r="E361" t="s">
        <v>860</v>
      </c>
      <c r="F361" s="657">
        <v>244</v>
      </c>
      <c r="G361" s="657">
        <v>4102</v>
      </c>
      <c r="H361" s="658" t="s">
        <v>688</v>
      </c>
      <c r="I361" s="659">
        <v>0</v>
      </c>
      <c r="J361" s="657">
        <v>2155</v>
      </c>
      <c r="K361" s="646" t="s">
        <v>861</v>
      </c>
      <c r="L361" s="646" t="s">
        <v>1046</v>
      </c>
      <c r="M361" s="646" t="str">
        <f t="shared" si="33"/>
        <v>Posted</v>
      </c>
      <c r="N361" s="646" t="s">
        <v>1047</v>
      </c>
      <c r="O361" s="646">
        <v>36022</v>
      </c>
      <c r="P361" t="s">
        <v>768</v>
      </c>
      <c r="Q361" s="701" t="str">
        <f t="shared" si="31"/>
        <v>HTG</v>
      </c>
      <c r="R361" s="660">
        <v>2756.27</v>
      </c>
      <c r="S361" s="660">
        <v>0</v>
      </c>
      <c r="T361" s="647">
        <v>0</v>
      </c>
      <c r="U361" s="661">
        <v>2756.27</v>
      </c>
      <c r="V361" s="661">
        <v>0</v>
      </c>
      <c r="W361" s="662">
        <f t="shared" si="34"/>
        <v>2756.27</v>
      </c>
      <c r="X361" s="647">
        <f t="shared" ca="1" si="35"/>
        <v>82.763000000000005</v>
      </c>
      <c r="Y361" s="662">
        <f t="shared" ca="1" si="36"/>
        <v>33.303166874086244</v>
      </c>
      <c r="Z361" s="701">
        <v>259106</v>
      </c>
      <c r="AA361" s="716" t="s">
        <v>1172</v>
      </c>
    </row>
    <row r="362" spans="1:27" x14ac:dyDescent="0.45">
      <c r="A362" s="655">
        <v>44316</v>
      </c>
      <c r="B362" s="646">
        <v>2021</v>
      </c>
      <c r="C362" s="701">
        <v>4</v>
      </c>
      <c r="D362" s="656">
        <f t="shared" si="32"/>
        <v>44287</v>
      </c>
      <c r="E362" t="s">
        <v>862</v>
      </c>
      <c r="F362" s="657">
        <v>200</v>
      </c>
      <c r="G362" s="657">
        <v>4102</v>
      </c>
      <c r="H362" s="658" t="s">
        <v>688</v>
      </c>
      <c r="I362" s="659">
        <v>0</v>
      </c>
      <c r="J362" s="657">
        <v>2214</v>
      </c>
      <c r="K362" s="646" t="s">
        <v>758</v>
      </c>
      <c r="L362" s="646" t="s">
        <v>1046</v>
      </c>
      <c r="M362" s="646" t="str">
        <f t="shared" si="33"/>
        <v>Posted</v>
      </c>
      <c r="N362" s="646" t="s">
        <v>1047</v>
      </c>
      <c r="O362" s="646">
        <v>36022</v>
      </c>
      <c r="P362" t="s">
        <v>768</v>
      </c>
      <c r="Q362" s="701" t="str">
        <f t="shared" si="31"/>
        <v>HTG</v>
      </c>
      <c r="R362" s="660">
        <v>53641.08</v>
      </c>
      <c r="S362" s="660">
        <v>0</v>
      </c>
      <c r="T362" s="647">
        <v>0</v>
      </c>
      <c r="U362" s="661">
        <v>53641.08</v>
      </c>
      <c r="V362" s="661">
        <v>0</v>
      </c>
      <c r="W362" s="662">
        <f t="shared" si="34"/>
        <v>53641.08</v>
      </c>
      <c r="X362" s="647">
        <f t="shared" ca="1" si="35"/>
        <v>82.763000000000005</v>
      </c>
      <c r="Y362" s="662">
        <f t="shared" ca="1" si="36"/>
        <v>648.12875318681051</v>
      </c>
      <c r="Z362" s="701">
        <v>259107</v>
      </c>
      <c r="AA362" s="716" t="s">
        <v>1160</v>
      </c>
    </row>
    <row r="363" spans="1:27" x14ac:dyDescent="0.45">
      <c r="A363" s="655">
        <v>44316</v>
      </c>
      <c r="B363" s="646">
        <v>2021</v>
      </c>
      <c r="C363" s="701">
        <v>4</v>
      </c>
      <c r="D363" s="656">
        <f t="shared" si="32"/>
        <v>44287</v>
      </c>
      <c r="E363" t="s">
        <v>863</v>
      </c>
      <c r="F363" s="657">
        <v>241</v>
      </c>
      <c r="G363" s="657">
        <v>4102</v>
      </c>
      <c r="H363" s="658" t="s">
        <v>688</v>
      </c>
      <c r="I363" s="659">
        <v>0</v>
      </c>
      <c r="J363" s="657">
        <v>2214</v>
      </c>
      <c r="K363" s="646" t="s">
        <v>758</v>
      </c>
      <c r="L363" s="646" t="s">
        <v>1046</v>
      </c>
      <c r="M363" s="646" t="str">
        <f t="shared" si="33"/>
        <v>Posted</v>
      </c>
      <c r="N363" s="646" t="s">
        <v>1047</v>
      </c>
      <c r="O363" s="646">
        <v>36022</v>
      </c>
      <c r="P363" t="s">
        <v>768</v>
      </c>
      <c r="Q363" s="701" t="str">
        <f t="shared" si="31"/>
        <v>HTG</v>
      </c>
      <c r="R363" s="660">
        <v>2816.27</v>
      </c>
      <c r="S363" s="660">
        <v>0</v>
      </c>
      <c r="T363" s="647">
        <v>0</v>
      </c>
      <c r="U363" s="661">
        <v>2816.27</v>
      </c>
      <c r="V363" s="661">
        <v>0</v>
      </c>
      <c r="W363" s="662">
        <f t="shared" si="34"/>
        <v>2816.27</v>
      </c>
      <c r="X363" s="647">
        <f t="shared" ca="1" si="35"/>
        <v>82.763000000000005</v>
      </c>
      <c r="Y363" s="662">
        <f t="shared" ca="1" si="36"/>
        <v>34.028128511532927</v>
      </c>
      <c r="Z363" s="701">
        <v>259108</v>
      </c>
      <c r="AA363" s="716" t="s">
        <v>1160</v>
      </c>
    </row>
    <row r="364" spans="1:27" x14ac:dyDescent="0.45">
      <c r="A364" s="655">
        <v>44316</v>
      </c>
      <c r="B364" s="646">
        <v>2021</v>
      </c>
      <c r="C364" s="701">
        <v>4</v>
      </c>
      <c r="D364" s="656">
        <f t="shared" si="32"/>
        <v>44287</v>
      </c>
      <c r="E364" t="s">
        <v>864</v>
      </c>
      <c r="F364" s="657">
        <v>242</v>
      </c>
      <c r="G364" s="657">
        <v>4102</v>
      </c>
      <c r="H364" s="658" t="s">
        <v>688</v>
      </c>
      <c r="I364" s="659">
        <v>0</v>
      </c>
      <c r="J364" s="657">
        <v>2214</v>
      </c>
      <c r="K364" s="646" t="s">
        <v>758</v>
      </c>
      <c r="L364" s="646" t="s">
        <v>1046</v>
      </c>
      <c r="M364" s="646" t="str">
        <f t="shared" si="33"/>
        <v>Posted</v>
      </c>
      <c r="N364" s="646" t="s">
        <v>1047</v>
      </c>
      <c r="O364" s="646">
        <v>36022</v>
      </c>
      <c r="P364" t="s">
        <v>768</v>
      </c>
      <c r="Q364" s="701" t="str">
        <f t="shared" si="31"/>
        <v>HTG</v>
      </c>
      <c r="R364" s="660">
        <v>1088.0899999999999</v>
      </c>
      <c r="S364" s="660">
        <v>0</v>
      </c>
      <c r="T364" s="647">
        <v>0</v>
      </c>
      <c r="U364" s="661">
        <v>1088.0899999999999</v>
      </c>
      <c r="V364" s="661">
        <v>0</v>
      </c>
      <c r="W364" s="662">
        <f t="shared" si="34"/>
        <v>1088.0899999999999</v>
      </c>
      <c r="X364" s="647">
        <f t="shared" ca="1" si="35"/>
        <v>82.763000000000005</v>
      </c>
      <c r="Y364" s="662">
        <f t="shared" ca="1" si="36"/>
        <v>13.147058468156057</v>
      </c>
      <c r="Z364" s="701">
        <v>259109</v>
      </c>
      <c r="AA364" s="716" t="s">
        <v>1160</v>
      </c>
    </row>
    <row r="365" spans="1:27" x14ac:dyDescent="0.45">
      <c r="A365" s="655">
        <v>44316</v>
      </c>
      <c r="B365" s="646">
        <v>2021</v>
      </c>
      <c r="C365" s="701">
        <v>4</v>
      </c>
      <c r="D365" s="656">
        <f t="shared" si="32"/>
        <v>44287</v>
      </c>
      <c r="E365" t="s">
        <v>865</v>
      </c>
      <c r="F365" s="657">
        <v>243</v>
      </c>
      <c r="G365" s="657">
        <v>4102</v>
      </c>
      <c r="H365" s="658" t="s">
        <v>688</v>
      </c>
      <c r="I365" s="659">
        <v>0</v>
      </c>
      <c r="J365" s="657">
        <v>2214</v>
      </c>
      <c r="K365" s="646" t="s">
        <v>758</v>
      </c>
      <c r="L365" s="646" t="s">
        <v>1046</v>
      </c>
      <c r="M365" s="646" t="str">
        <f t="shared" si="33"/>
        <v>Posted</v>
      </c>
      <c r="N365" s="646" t="s">
        <v>1047</v>
      </c>
      <c r="O365" s="646">
        <v>36022</v>
      </c>
      <c r="P365" t="s">
        <v>768</v>
      </c>
      <c r="Q365" s="701" t="str">
        <f t="shared" si="31"/>
        <v>HTG</v>
      </c>
      <c r="R365" s="660">
        <v>938.76</v>
      </c>
      <c r="S365" s="660">
        <v>0</v>
      </c>
      <c r="T365" s="647">
        <v>0</v>
      </c>
      <c r="U365" s="661">
        <v>938.76</v>
      </c>
      <c r="V365" s="661">
        <v>0</v>
      </c>
      <c r="W365" s="662">
        <f t="shared" si="34"/>
        <v>938.76</v>
      </c>
      <c r="X365" s="647">
        <f t="shared" ca="1" si="35"/>
        <v>82.763000000000005</v>
      </c>
      <c r="Y365" s="662">
        <f t="shared" ca="1" si="36"/>
        <v>11.342749779490834</v>
      </c>
      <c r="Z365" s="701">
        <v>259110</v>
      </c>
      <c r="AA365" s="716" t="s">
        <v>1160</v>
      </c>
    </row>
    <row r="366" spans="1:27" x14ac:dyDescent="0.45">
      <c r="A366" s="655">
        <v>44316</v>
      </c>
      <c r="B366" s="646">
        <v>2021</v>
      </c>
      <c r="C366" s="701">
        <v>4</v>
      </c>
      <c r="D366" s="656">
        <f t="shared" si="32"/>
        <v>44287</v>
      </c>
      <c r="E366" t="s">
        <v>866</v>
      </c>
      <c r="F366" s="657">
        <v>244</v>
      </c>
      <c r="G366" s="657">
        <v>4102</v>
      </c>
      <c r="H366" s="658" t="s">
        <v>688</v>
      </c>
      <c r="I366" s="659">
        <v>0</v>
      </c>
      <c r="J366" s="657">
        <v>2214</v>
      </c>
      <c r="K366" s="646" t="s">
        <v>758</v>
      </c>
      <c r="L366" s="646" t="s">
        <v>1046</v>
      </c>
      <c r="M366" s="646" t="str">
        <f t="shared" si="33"/>
        <v>Posted</v>
      </c>
      <c r="N366" s="646" t="s">
        <v>1047</v>
      </c>
      <c r="O366" s="646">
        <v>36022</v>
      </c>
      <c r="P366" t="s">
        <v>768</v>
      </c>
      <c r="Q366" s="701" t="str">
        <f t="shared" si="31"/>
        <v>HTG</v>
      </c>
      <c r="R366" s="660">
        <v>3911.49</v>
      </c>
      <c r="S366" s="660">
        <v>0</v>
      </c>
      <c r="T366" s="647">
        <v>0</v>
      </c>
      <c r="U366" s="661">
        <v>3911.49</v>
      </c>
      <c r="V366" s="661">
        <v>0</v>
      </c>
      <c r="W366" s="662">
        <f t="shared" si="34"/>
        <v>3911.49</v>
      </c>
      <c r="X366" s="647">
        <f t="shared" ca="1" si="35"/>
        <v>82.763000000000005</v>
      </c>
      <c r="Y366" s="662">
        <f t="shared" ca="1" si="36"/>
        <v>47.26133658760557</v>
      </c>
      <c r="Z366" s="701">
        <v>259111</v>
      </c>
      <c r="AA366" s="716" t="s">
        <v>1160</v>
      </c>
    </row>
    <row r="367" spans="1:27" x14ac:dyDescent="0.45">
      <c r="A367" s="655">
        <v>44316</v>
      </c>
      <c r="B367" s="646">
        <v>2021</v>
      </c>
      <c r="C367" s="701">
        <v>4</v>
      </c>
      <c r="D367" s="656">
        <f t="shared" si="32"/>
        <v>44287</v>
      </c>
      <c r="E367" t="s">
        <v>867</v>
      </c>
      <c r="F367" s="657">
        <v>200</v>
      </c>
      <c r="G367" s="657">
        <v>4102</v>
      </c>
      <c r="H367" s="658" t="s">
        <v>688</v>
      </c>
      <c r="I367" s="659">
        <v>0</v>
      </c>
      <c r="J367" s="657">
        <v>2238</v>
      </c>
      <c r="K367" s="646" t="s">
        <v>760</v>
      </c>
      <c r="L367" s="646" t="s">
        <v>1046</v>
      </c>
      <c r="M367" s="646" t="str">
        <f t="shared" si="33"/>
        <v>Posted</v>
      </c>
      <c r="N367" s="646" t="s">
        <v>1047</v>
      </c>
      <c r="O367" s="646">
        <v>36022</v>
      </c>
      <c r="P367" t="s">
        <v>768</v>
      </c>
      <c r="Q367" s="701" t="str">
        <f t="shared" si="31"/>
        <v>HTG</v>
      </c>
      <c r="R367" s="660">
        <v>28796.42</v>
      </c>
      <c r="S367" s="660">
        <v>0</v>
      </c>
      <c r="T367" s="647">
        <v>0</v>
      </c>
      <c r="U367" s="661">
        <v>28796.42</v>
      </c>
      <c r="V367" s="661">
        <v>0</v>
      </c>
      <c r="W367" s="662">
        <f t="shared" si="34"/>
        <v>28796.42</v>
      </c>
      <c r="X367" s="647">
        <f t="shared" ca="1" si="35"/>
        <v>82.763000000000005</v>
      </c>
      <c r="Y367" s="662">
        <f t="shared" ca="1" si="36"/>
        <v>347.93832993004116</v>
      </c>
      <c r="Z367" s="701">
        <v>259112</v>
      </c>
      <c r="AA367" s="716" t="s">
        <v>1161</v>
      </c>
    </row>
    <row r="368" spans="1:27" x14ac:dyDescent="0.45">
      <c r="A368" s="655">
        <v>44316</v>
      </c>
      <c r="B368" s="646">
        <v>2021</v>
      </c>
      <c r="C368" s="701">
        <v>4</v>
      </c>
      <c r="D368" s="656">
        <f t="shared" si="32"/>
        <v>44287</v>
      </c>
      <c r="E368" t="s">
        <v>868</v>
      </c>
      <c r="F368" s="657">
        <v>241</v>
      </c>
      <c r="G368" s="657">
        <v>4102</v>
      </c>
      <c r="H368" s="658" t="s">
        <v>688</v>
      </c>
      <c r="I368" s="659">
        <v>0</v>
      </c>
      <c r="J368" s="657">
        <v>2238</v>
      </c>
      <c r="K368" s="646" t="s">
        <v>760</v>
      </c>
      <c r="L368" s="646" t="s">
        <v>1046</v>
      </c>
      <c r="M368" s="646" t="str">
        <f t="shared" si="33"/>
        <v>Posted</v>
      </c>
      <c r="N368" s="646" t="s">
        <v>1047</v>
      </c>
      <c r="O368" s="646">
        <v>36022</v>
      </c>
      <c r="P368" t="s">
        <v>768</v>
      </c>
      <c r="Q368" s="701" t="str">
        <f t="shared" si="31"/>
        <v>HTG</v>
      </c>
      <c r="R368" s="660">
        <v>1488.39</v>
      </c>
      <c r="S368" s="660">
        <v>0</v>
      </c>
      <c r="T368" s="647">
        <v>0</v>
      </c>
      <c r="U368" s="661">
        <v>1488.39</v>
      </c>
      <c r="V368" s="661">
        <v>0</v>
      </c>
      <c r="W368" s="662">
        <f t="shared" si="34"/>
        <v>1488.39</v>
      </c>
      <c r="X368" s="647">
        <f t="shared" ca="1" si="35"/>
        <v>82.763000000000005</v>
      </c>
      <c r="Y368" s="662">
        <f t="shared" ca="1" si="36"/>
        <v>17.983760859321194</v>
      </c>
      <c r="Z368" s="701">
        <v>259113</v>
      </c>
      <c r="AA368" s="716" t="s">
        <v>1161</v>
      </c>
    </row>
    <row r="369" spans="1:27" x14ac:dyDescent="0.45">
      <c r="A369" s="655">
        <v>44316</v>
      </c>
      <c r="B369" s="646">
        <v>2021</v>
      </c>
      <c r="C369" s="701">
        <v>4</v>
      </c>
      <c r="D369" s="656">
        <f t="shared" si="32"/>
        <v>44287</v>
      </c>
      <c r="E369" t="s">
        <v>869</v>
      </c>
      <c r="F369" s="657">
        <v>243</v>
      </c>
      <c r="G369" s="657">
        <v>4102</v>
      </c>
      <c r="H369" s="658" t="s">
        <v>688</v>
      </c>
      <c r="I369" s="659">
        <v>0</v>
      </c>
      <c r="J369" s="657">
        <v>2238</v>
      </c>
      <c r="K369" s="646" t="s">
        <v>760</v>
      </c>
      <c r="L369" s="646" t="s">
        <v>1046</v>
      </c>
      <c r="M369" s="646" t="str">
        <f t="shared" si="33"/>
        <v>Posted</v>
      </c>
      <c r="N369" s="646" t="s">
        <v>1047</v>
      </c>
      <c r="O369" s="646">
        <v>36022</v>
      </c>
      <c r="P369" t="s">
        <v>768</v>
      </c>
      <c r="Q369" s="701" t="str">
        <f t="shared" si="31"/>
        <v>HTG</v>
      </c>
      <c r="R369" s="660">
        <v>496.13</v>
      </c>
      <c r="S369" s="660">
        <v>0</v>
      </c>
      <c r="T369" s="647">
        <v>0</v>
      </c>
      <c r="U369" s="661">
        <v>496.13</v>
      </c>
      <c r="V369" s="661">
        <v>0</v>
      </c>
      <c r="W369" s="662">
        <f t="shared" si="34"/>
        <v>496.13</v>
      </c>
      <c r="X369" s="647">
        <f t="shared" ca="1" si="35"/>
        <v>82.763000000000005</v>
      </c>
      <c r="Y369" s="662">
        <f t="shared" ca="1" si="36"/>
        <v>5.9945869531070644</v>
      </c>
      <c r="Z369" s="701">
        <v>259114</v>
      </c>
      <c r="AA369" s="716" t="s">
        <v>1161</v>
      </c>
    </row>
    <row r="370" spans="1:27" x14ac:dyDescent="0.45">
      <c r="A370" s="655">
        <v>44316</v>
      </c>
      <c r="B370" s="646">
        <v>2021</v>
      </c>
      <c r="C370" s="701">
        <v>4</v>
      </c>
      <c r="D370" s="656">
        <f t="shared" si="32"/>
        <v>44287</v>
      </c>
      <c r="E370" t="s">
        <v>870</v>
      </c>
      <c r="F370" s="657">
        <v>244</v>
      </c>
      <c r="G370" s="657">
        <v>4102</v>
      </c>
      <c r="H370" s="658" t="s">
        <v>688</v>
      </c>
      <c r="I370" s="659">
        <v>0</v>
      </c>
      <c r="J370" s="657">
        <v>2238</v>
      </c>
      <c r="K370" s="646" t="s">
        <v>760</v>
      </c>
      <c r="L370" s="646" t="s">
        <v>1046</v>
      </c>
      <c r="M370" s="646" t="str">
        <f t="shared" si="33"/>
        <v>Posted</v>
      </c>
      <c r="N370" s="646" t="s">
        <v>1047</v>
      </c>
      <c r="O370" s="646">
        <v>36022</v>
      </c>
      <c r="P370" t="s">
        <v>768</v>
      </c>
      <c r="Q370" s="701" t="str">
        <f t="shared" si="31"/>
        <v>HTG</v>
      </c>
      <c r="R370" s="660">
        <v>2067.1999999999998</v>
      </c>
      <c r="S370" s="660">
        <v>0</v>
      </c>
      <c r="T370" s="647">
        <v>0</v>
      </c>
      <c r="U370" s="661">
        <v>2067.1999999999998</v>
      </c>
      <c r="V370" s="661">
        <v>0</v>
      </c>
      <c r="W370" s="662">
        <f t="shared" si="34"/>
        <v>2067.1999999999998</v>
      </c>
      <c r="X370" s="647">
        <f t="shared" ca="1" si="35"/>
        <v>82.763000000000005</v>
      </c>
      <c r="Y370" s="662">
        <f t="shared" ca="1" si="36"/>
        <v>24.977344948829789</v>
      </c>
      <c r="Z370" s="701">
        <v>259115</v>
      </c>
      <c r="AA370" s="716" t="s">
        <v>1161</v>
      </c>
    </row>
    <row r="371" spans="1:27" x14ac:dyDescent="0.45">
      <c r="A371" s="655">
        <v>44316</v>
      </c>
      <c r="B371" s="646">
        <v>2021</v>
      </c>
      <c r="C371" s="701">
        <v>4</v>
      </c>
      <c r="D371" s="656">
        <f t="shared" si="32"/>
        <v>44287</v>
      </c>
      <c r="E371" t="s">
        <v>871</v>
      </c>
      <c r="F371" s="657">
        <v>200</v>
      </c>
      <c r="G371" s="657">
        <v>4102</v>
      </c>
      <c r="H371" s="658" t="s">
        <v>688</v>
      </c>
      <c r="I371" s="659">
        <v>0</v>
      </c>
      <c r="J371" s="657">
        <v>2241</v>
      </c>
      <c r="K371" s="646" t="s">
        <v>762</v>
      </c>
      <c r="L371" s="646" t="s">
        <v>1046</v>
      </c>
      <c r="M371" s="646" t="str">
        <f t="shared" si="33"/>
        <v>Posted</v>
      </c>
      <c r="N371" s="646" t="s">
        <v>1047</v>
      </c>
      <c r="O371" s="646">
        <v>36022</v>
      </c>
      <c r="P371" t="s">
        <v>768</v>
      </c>
      <c r="Q371" s="701" t="str">
        <f t="shared" ref="Q371:Q434" si="37">LEFT("HTG            ",3)</f>
        <v>HTG</v>
      </c>
      <c r="R371" s="660">
        <v>23997.02</v>
      </c>
      <c r="S371" s="660">
        <v>0</v>
      </c>
      <c r="T371" s="647">
        <v>0</v>
      </c>
      <c r="U371" s="661">
        <v>23997.02</v>
      </c>
      <c r="V371" s="661">
        <v>0</v>
      </c>
      <c r="W371" s="662">
        <f t="shared" si="34"/>
        <v>23997.02</v>
      </c>
      <c r="X371" s="647">
        <f t="shared" ca="1" si="35"/>
        <v>82.763000000000005</v>
      </c>
      <c r="Y371" s="662">
        <f t="shared" ca="1" si="36"/>
        <v>289.94864855068084</v>
      </c>
      <c r="Z371" s="701">
        <v>259116</v>
      </c>
      <c r="AA371" s="716" t="s">
        <v>1162</v>
      </c>
    </row>
    <row r="372" spans="1:27" x14ac:dyDescent="0.45">
      <c r="A372" s="655">
        <v>44316</v>
      </c>
      <c r="B372" s="646">
        <v>2021</v>
      </c>
      <c r="C372" s="701">
        <v>4</v>
      </c>
      <c r="D372" s="656">
        <f t="shared" si="32"/>
        <v>44287</v>
      </c>
      <c r="E372" t="s">
        <v>872</v>
      </c>
      <c r="F372" s="657">
        <v>243</v>
      </c>
      <c r="G372" s="657">
        <v>4102</v>
      </c>
      <c r="H372" s="658" t="s">
        <v>688</v>
      </c>
      <c r="I372" s="659">
        <v>0</v>
      </c>
      <c r="J372" s="657">
        <v>2241</v>
      </c>
      <c r="K372" s="646" t="s">
        <v>762</v>
      </c>
      <c r="L372" s="646" t="s">
        <v>1046</v>
      </c>
      <c r="M372" s="646" t="str">
        <f t="shared" si="33"/>
        <v>Posted</v>
      </c>
      <c r="N372" s="646" t="s">
        <v>1047</v>
      </c>
      <c r="O372" s="646">
        <v>36022</v>
      </c>
      <c r="P372" t="s">
        <v>768</v>
      </c>
      <c r="Q372" s="701" t="str">
        <f t="shared" si="37"/>
        <v>HTG</v>
      </c>
      <c r="R372" s="660">
        <v>413.44</v>
      </c>
      <c r="S372" s="660">
        <v>0</v>
      </c>
      <c r="T372" s="647">
        <v>0</v>
      </c>
      <c r="U372" s="661">
        <v>413.44</v>
      </c>
      <c r="V372" s="661">
        <v>0</v>
      </c>
      <c r="W372" s="662">
        <f t="shared" si="34"/>
        <v>413.44</v>
      </c>
      <c r="X372" s="647">
        <f t="shared" ca="1" si="35"/>
        <v>82.763000000000005</v>
      </c>
      <c r="Y372" s="662">
        <f t="shared" ca="1" si="36"/>
        <v>4.9954689897659579</v>
      </c>
      <c r="Z372" s="701">
        <v>259117</v>
      </c>
      <c r="AA372" s="716" t="s">
        <v>1162</v>
      </c>
    </row>
    <row r="373" spans="1:27" x14ac:dyDescent="0.45">
      <c r="A373" s="655">
        <v>44316</v>
      </c>
      <c r="B373" s="646">
        <v>2021</v>
      </c>
      <c r="C373" s="701">
        <v>4</v>
      </c>
      <c r="D373" s="656">
        <f t="shared" si="32"/>
        <v>44287</v>
      </c>
      <c r="E373" t="s">
        <v>873</v>
      </c>
      <c r="F373" s="657">
        <v>244</v>
      </c>
      <c r="G373" s="657">
        <v>4102</v>
      </c>
      <c r="H373" s="658" t="s">
        <v>688</v>
      </c>
      <c r="I373" s="659">
        <v>0</v>
      </c>
      <c r="J373" s="657">
        <v>2241</v>
      </c>
      <c r="K373" s="646" t="s">
        <v>762</v>
      </c>
      <c r="L373" s="646" t="s">
        <v>1046</v>
      </c>
      <c r="M373" s="646" t="str">
        <f t="shared" si="33"/>
        <v>Posted</v>
      </c>
      <c r="N373" s="646" t="s">
        <v>1047</v>
      </c>
      <c r="O373" s="646">
        <v>36022</v>
      </c>
      <c r="P373" t="s">
        <v>768</v>
      </c>
      <c r="Q373" s="701" t="str">
        <f t="shared" si="37"/>
        <v>HTG</v>
      </c>
      <c r="R373" s="660">
        <v>1722.67</v>
      </c>
      <c r="S373" s="660">
        <v>0</v>
      </c>
      <c r="T373" s="647">
        <v>0</v>
      </c>
      <c r="U373" s="661">
        <v>1722.67</v>
      </c>
      <c r="V373" s="661">
        <v>0</v>
      </c>
      <c r="W373" s="662">
        <f t="shared" si="34"/>
        <v>1722.67</v>
      </c>
      <c r="X373" s="647">
        <f t="shared" ca="1" si="35"/>
        <v>82.763000000000005</v>
      </c>
      <c r="Y373" s="662">
        <f t="shared" ca="1" si="36"/>
        <v>20.81449439967135</v>
      </c>
      <c r="Z373" s="701">
        <v>259118</v>
      </c>
      <c r="AA373" s="716" t="s">
        <v>1162</v>
      </c>
    </row>
    <row r="374" spans="1:27" x14ac:dyDescent="0.45">
      <c r="A374" s="655">
        <v>44316</v>
      </c>
      <c r="B374" s="646">
        <v>2021</v>
      </c>
      <c r="C374" s="701">
        <v>4</v>
      </c>
      <c r="D374" s="656">
        <f t="shared" si="32"/>
        <v>44287</v>
      </c>
      <c r="E374" t="s">
        <v>874</v>
      </c>
      <c r="F374" s="657">
        <v>202</v>
      </c>
      <c r="G374" s="657">
        <v>4102</v>
      </c>
      <c r="H374" s="658" t="s">
        <v>688</v>
      </c>
      <c r="I374" s="659">
        <v>0</v>
      </c>
      <c r="J374" s="657">
        <v>4022</v>
      </c>
      <c r="K374" s="646" t="s">
        <v>764</v>
      </c>
      <c r="L374" s="646" t="s">
        <v>1046</v>
      </c>
      <c r="M374" s="646" t="str">
        <f t="shared" si="33"/>
        <v>Posted</v>
      </c>
      <c r="N374" s="646" t="s">
        <v>1047</v>
      </c>
      <c r="O374" s="646">
        <v>36022</v>
      </c>
      <c r="P374" t="s">
        <v>768</v>
      </c>
      <c r="Q374" s="701" t="str">
        <f t="shared" si="37"/>
        <v>HTG</v>
      </c>
      <c r="R374" s="660">
        <v>42384.94</v>
      </c>
      <c r="S374" s="660">
        <v>0</v>
      </c>
      <c r="T374" s="647">
        <v>0</v>
      </c>
      <c r="U374" s="661">
        <v>42384.94</v>
      </c>
      <c r="V374" s="661">
        <v>0</v>
      </c>
      <c r="W374" s="662">
        <f t="shared" si="34"/>
        <v>42384.94</v>
      </c>
      <c r="X374" s="647">
        <f t="shared" ca="1" si="35"/>
        <v>82.763000000000005</v>
      </c>
      <c r="Y374" s="662">
        <f t="shared" ca="1" si="36"/>
        <v>512.12425842465836</v>
      </c>
      <c r="Z374" s="701">
        <v>259119</v>
      </c>
      <c r="AA374" s="716" t="s">
        <v>1163</v>
      </c>
    </row>
    <row r="375" spans="1:27" x14ac:dyDescent="0.45">
      <c r="A375" s="655">
        <v>44316</v>
      </c>
      <c r="B375" s="646">
        <v>2021</v>
      </c>
      <c r="C375" s="701">
        <v>4</v>
      </c>
      <c r="D375" s="656">
        <f t="shared" si="32"/>
        <v>44287</v>
      </c>
      <c r="E375" t="s">
        <v>875</v>
      </c>
      <c r="F375" s="657">
        <v>241</v>
      </c>
      <c r="G375" s="657">
        <v>4102</v>
      </c>
      <c r="H375" s="658" t="s">
        <v>688</v>
      </c>
      <c r="I375" s="659">
        <v>0</v>
      </c>
      <c r="J375" s="657">
        <v>4022</v>
      </c>
      <c r="K375" s="646" t="s">
        <v>764</v>
      </c>
      <c r="L375" s="646" t="s">
        <v>1046</v>
      </c>
      <c r="M375" s="646" t="str">
        <f t="shared" si="33"/>
        <v>Posted</v>
      </c>
      <c r="N375" s="646" t="s">
        <v>1047</v>
      </c>
      <c r="O375" s="646">
        <v>36022</v>
      </c>
      <c r="P375" t="s">
        <v>768</v>
      </c>
      <c r="Q375" s="701" t="str">
        <f t="shared" si="37"/>
        <v>HTG</v>
      </c>
      <c r="R375" s="660">
        <v>2543.1</v>
      </c>
      <c r="S375" s="660">
        <v>0</v>
      </c>
      <c r="T375" s="647">
        <v>0</v>
      </c>
      <c r="U375" s="661">
        <v>2543.1</v>
      </c>
      <c r="V375" s="661">
        <v>0</v>
      </c>
      <c r="W375" s="662">
        <f t="shared" si="34"/>
        <v>2543.1</v>
      </c>
      <c r="X375" s="647">
        <f t="shared" ca="1" si="35"/>
        <v>82.763000000000005</v>
      </c>
      <c r="Y375" s="662">
        <f t="shared" ca="1" si="36"/>
        <v>30.727499003177744</v>
      </c>
      <c r="Z375" s="701">
        <v>259120</v>
      </c>
      <c r="AA375" s="716" t="s">
        <v>1163</v>
      </c>
    </row>
    <row r="376" spans="1:27" x14ac:dyDescent="0.45">
      <c r="A376" s="655">
        <v>44316</v>
      </c>
      <c r="B376" s="646">
        <v>2021</v>
      </c>
      <c r="C376" s="701">
        <v>4</v>
      </c>
      <c r="D376" s="656">
        <f t="shared" si="32"/>
        <v>44287</v>
      </c>
      <c r="E376" t="s">
        <v>876</v>
      </c>
      <c r="F376" s="657">
        <v>242</v>
      </c>
      <c r="G376" s="657">
        <v>4102</v>
      </c>
      <c r="H376" s="658" t="s">
        <v>688</v>
      </c>
      <c r="I376" s="659">
        <v>0</v>
      </c>
      <c r="J376" s="657">
        <v>4022</v>
      </c>
      <c r="K376" s="646" t="s">
        <v>764</v>
      </c>
      <c r="L376" s="646" t="s">
        <v>1046</v>
      </c>
      <c r="M376" s="646" t="str">
        <f t="shared" si="33"/>
        <v>Posted</v>
      </c>
      <c r="N376" s="646" t="s">
        <v>1047</v>
      </c>
      <c r="O376" s="646">
        <v>36022</v>
      </c>
      <c r="P376" t="s">
        <v>768</v>
      </c>
      <c r="Q376" s="701" t="str">
        <f t="shared" si="37"/>
        <v>HTG</v>
      </c>
      <c r="R376" s="660">
        <v>1196.9000000000001</v>
      </c>
      <c r="S376" s="660">
        <v>0</v>
      </c>
      <c r="T376" s="647">
        <v>0</v>
      </c>
      <c r="U376" s="661">
        <v>1196.9000000000001</v>
      </c>
      <c r="V376" s="661">
        <v>0</v>
      </c>
      <c r="W376" s="662">
        <f t="shared" si="34"/>
        <v>1196.9000000000001</v>
      </c>
      <c r="X376" s="647">
        <f t="shared" ca="1" si="35"/>
        <v>82.763000000000005</v>
      </c>
      <c r="Y376" s="662">
        <f t="shared" ca="1" si="36"/>
        <v>14.461776397665624</v>
      </c>
      <c r="Z376" s="701">
        <v>259121</v>
      </c>
      <c r="AA376" s="716" t="s">
        <v>1163</v>
      </c>
    </row>
    <row r="377" spans="1:27" x14ac:dyDescent="0.45">
      <c r="A377" s="655">
        <v>44316</v>
      </c>
      <c r="B377" s="646">
        <v>2021</v>
      </c>
      <c r="C377" s="701">
        <v>4</v>
      </c>
      <c r="D377" s="656">
        <f t="shared" si="32"/>
        <v>44287</v>
      </c>
      <c r="E377" t="s">
        <v>877</v>
      </c>
      <c r="F377" s="657">
        <v>243</v>
      </c>
      <c r="G377" s="657">
        <v>4102</v>
      </c>
      <c r="H377" s="658" t="s">
        <v>688</v>
      </c>
      <c r="I377" s="659">
        <v>0</v>
      </c>
      <c r="J377" s="657">
        <v>4022</v>
      </c>
      <c r="K377" s="646" t="s">
        <v>764</v>
      </c>
      <c r="L377" s="646" t="s">
        <v>1046</v>
      </c>
      <c r="M377" s="646" t="str">
        <f t="shared" si="33"/>
        <v>Posted</v>
      </c>
      <c r="N377" s="646" t="s">
        <v>1047</v>
      </c>
      <c r="O377" s="646">
        <v>36022</v>
      </c>
      <c r="P377" t="s">
        <v>768</v>
      </c>
      <c r="Q377" s="701" t="str">
        <f t="shared" si="37"/>
        <v>HTG</v>
      </c>
      <c r="R377" s="660">
        <v>847.7</v>
      </c>
      <c r="S377" s="660">
        <v>0</v>
      </c>
      <c r="T377" s="647">
        <v>0</v>
      </c>
      <c r="U377" s="661">
        <v>847.7</v>
      </c>
      <c r="V377" s="661">
        <v>0</v>
      </c>
      <c r="W377" s="662">
        <f t="shared" si="34"/>
        <v>847.7</v>
      </c>
      <c r="X377" s="647">
        <f t="shared" ca="1" si="35"/>
        <v>82.763000000000005</v>
      </c>
      <c r="Y377" s="662">
        <f t="shared" ca="1" si="36"/>
        <v>10.242499667725916</v>
      </c>
      <c r="Z377" s="701">
        <v>259122</v>
      </c>
      <c r="AA377" s="716" t="s">
        <v>1163</v>
      </c>
    </row>
    <row r="378" spans="1:27" x14ac:dyDescent="0.45">
      <c r="A378" s="655">
        <v>44316</v>
      </c>
      <c r="B378" s="646">
        <v>2021</v>
      </c>
      <c r="C378" s="701">
        <v>4</v>
      </c>
      <c r="D378" s="656">
        <f t="shared" si="32"/>
        <v>44287</v>
      </c>
      <c r="E378" t="s">
        <v>878</v>
      </c>
      <c r="F378" s="657">
        <v>244</v>
      </c>
      <c r="G378" s="657">
        <v>4102</v>
      </c>
      <c r="H378" s="658" t="s">
        <v>688</v>
      </c>
      <c r="I378" s="659">
        <v>0</v>
      </c>
      <c r="J378" s="657">
        <v>4022</v>
      </c>
      <c r="K378" s="646" t="s">
        <v>764</v>
      </c>
      <c r="L378" s="646" t="s">
        <v>1046</v>
      </c>
      <c r="M378" s="646" t="str">
        <f t="shared" si="33"/>
        <v>Posted</v>
      </c>
      <c r="N378" s="646" t="s">
        <v>1047</v>
      </c>
      <c r="O378" s="646">
        <v>36022</v>
      </c>
      <c r="P378" t="s">
        <v>768</v>
      </c>
      <c r="Q378" s="701" t="str">
        <f t="shared" si="37"/>
        <v>HTG</v>
      </c>
      <c r="R378" s="660">
        <v>3532.08</v>
      </c>
      <c r="S378" s="660">
        <v>0</v>
      </c>
      <c r="T378" s="647">
        <v>0</v>
      </c>
      <c r="U378" s="661">
        <v>3532.08</v>
      </c>
      <c r="V378" s="661">
        <v>0</v>
      </c>
      <c r="W378" s="662">
        <f t="shared" si="34"/>
        <v>3532.08</v>
      </c>
      <c r="X378" s="647">
        <f t="shared" ca="1" si="35"/>
        <v>82.763000000000005</v>
      </c>
      <c r="Y378" s="662">
        <f t="shared" ca="1" si="36"/>
        <v>42.677041673211455</v>
      </c>
      <c r="Z378" s="701">
        <v>259123</v>
      </c>
      <c r="AA378" s="716" t="s">
        <v>1163</v>
      </c>
    </row>
    <row r="379" spans="1:27" x14ac:dyDescent="0.45">
      <c r="A379" s="655">
        <v>44316</v>
      </c>
      <c r="B379" s="646">
        <v>2021</v>
      </c>
      <c r="C379" s="701">
        <v>4</v>
      </c>
      <c r="D379" s="656">
        <f t="shared" si="32"/>
        <v>44287</v>
      </c>
      <c r="E379" t="s">
        <v>886</v>
      </c>
      <c r="F379" s="657">
        <v>242</v>
      </c>
      <c r="G379" s="657">
        <v>4102</v>
      </c>
      <c r="H379" s="658" t="s">
        <v>688</v>
      </c>
      <c r="I379" s="659">
        <v>0</v>
      </c>
      <c r="J379" s="657">
        <v>2238</v>
      </c>
      <c r="K379" s="646" t="s">
        <v>760</v>
      </c>
      <c r="L379" s="646" t="s">
        <v>1046</v>
      </c>
      <c r="M379" s="646" t="str">
        <f t="shared" si="33"/>
        <v>Posted</v>
      </c>
      <c r="N379" s="646" t="s">
        <v>1047</v>
      </c>
      <c r="O379" s="646">
        <v>36022</v>
      </c>
      <c r="P379" t="s">
        <v>768</v>
      </c>
      <c r="Q379" s="701" t="str">
        <f t="shared" si="37"/>
        <v>HTG</v>
      </c>
      <c r="R379" s="660">
        <v>1088.0899999999999</v>
      </c>
      <c r="S379" s="660">
        <v>0</v>
      </c>
      <c r="T379" s="647">
        <v>0</v>
      </c>
      <c r="U379" s="661">
        <v>1088.0899999999999</v>
      </c>
      <c r="V379" s="661">
        <v>0</v>
      </c>
      <c r="W379" s="662">
        <f t="shared" si="34"/>
        <v>1088.0899999999999</v>
      </c>
      <c r="X379" s="647">
        <f t="shared" ca="1" si="35"/>
        <v>82.763000000000005</v>
      </c>
      <c r="Y379" s="662">
        <f t="shared" ca="1" si="36"/>
        <v>13.147058468156057</v>
      </c>
      <c r="Z379" s="701">
        <v>259135</v>
      </c>
      <c r="AA379" s="716" t="s">
        <v>1161</v>
      </c>
    </row>
    <row r="380" spans="1:27" x14ac:dyDescent="0.45">
      <c r="A380" s="655">
        <v>44316</v>
      </c>
      <c r="B380" s="646">
        <v>2021</v>
      </c>
      <c r="C380" s="701">
        <v>4</v>
      </c>
      <c r="D380" s="656">
        <f t="shared" si="32"/>
        <v>44287</v>
      </c>
      <c r="E380" t="s">
        <v>887</v>
      </c>
      <c r="F380" s="657">
        <v>241</v>
      </c>
      <c r="G380" s="657">
        <v>4102</v>
      </c>
      <c r="H380" s="658" t="s">
        <v>688</v>
      </c>
      <c r="I380" s="659">
        <v>0</v>
      </c>
      <c r="J380" s="657">
        <v>2241</v>
      </c>
      <c r="K380" s="646" t="s">
        <v>762</v>
      </c>
      <c r="L380" s="646" t="s">
        <v>1046</v>
      </c>
      <c r="M380" s="646" t="str">
        <f t="shared" si="33"/>
        <v>Posted</v>
      </c>
      <c r="N380" s="646" t="s">
        <v>1047</v>
      </c>
      <c r="O380" s="646">
        <v>36022</v>
      </c>
      <c r="P380" t="s">
        <v>768</v>
      </c>
      <c r="Q380" s="701" t="str">
        <f t="shared" si="37"/>
        <v>HTG</v>
      </c>
      <c r="R380" s="660">
        <v>1240.32</v>
      </c>
      <c r="S380" s="660">
        <v>0</v>
      </c>
      <c r="T380" s="647">
        <v>0</v>
      </c>
      <c r="U380" s="661">
        <v>1240.32</v>
      </c>
      <c r="V380" s="661">
        <v>0</v>
      </c>
      <c r="W380" s="662">
        <f t="shared" si="34"/>
        <v>1240.32</v>
      </c>
      <c r="X380" s="647">
        <f t="shared" ca="1" si="35"/>
        <v>82.763000000000005</v>
      </c>
      <c r="Y380" s="662">
        <f t="shared" ca="1" si="36"/>
        <v>14.986406969297873</v>
      </c>
      <c r="Z380" s="701">
        <v>259136</v>
      </c>
      <c r="AA380" s="716" t="s">
        <v>1162</v>
      </c>
    </row>
    <row r="381" spans="1:27" x14ac:dyDescent="0.45">
      <c r="A381" s="655">
        <v>44316</v>
      </c>
      <c r="B381" s="646">
        <v>2021</v>
      </c>
      <c r="C381" s="701">
        <v>4</v>
      </c>
      <c r="D381" s="656">
        <f t="shared" si="32"/>
        <v>44287</v>
      </c>
      <c r="E381" t="s">
        <v>888</v>
      </c>
      <c r="F381" s="657">
        <v>242</v>
      </c>
      <c r="G381" s="657">
        <v>4102</v>
      </c>
      <c r="H381" s="658" t="s">
        <v>688</v>
      </c>
      <c r="I381" s="659">
        <v>0</v>
      </c>
      <c r="J381" s="657">
        <v>2090</v>
      </c>
      <c r="K381" s="646" t="s">
        <v>754</v>
      </c>
      <c r="L381" s="646" t="s">
        <v>1046</v>
      </c>
      <c r="M381" s="646" t="str">
        <f t="shared" si="33"/>
        <v>Posted</v>
      </c>
      <c r="N381" s="646" t="s">
        <v>1047</v>
      </c>
      <c r="O381" s="646">
        <v>36022</v>
      </c>
      <c r="P381" t="s">
        <v>768</v>
      </c>
      <c r="Q381" s="701" t="str">
        <f t="shared" si="37"/>
        <v>HTG</v>
      </c>
      <c r="R381" s="660">
        <v>725.4</v>
      </c>
      <c r="S381" s="660">
        <v>0</v>
      </c>
      <c r="T381" s="647">
        <v>0</v>
      </c>
      <c r="U381" s="661">
        <v>725.4</v>
      </c>
      <c r="V381" s="661">
        <v>0</v>
      </c>
      <c r="W381" s="662">
        <f t="shared" si="34"/>
        <v>725.4</v>
      </c>
      <c r="X381" s="647">
        <f t="shared" ca="1" si="35"/>
        <v>82.763000000000005</v>
      </c>
      <c r="Y381" s="662">
        <f t="shared" ca="1" si="36"/>
        <v>8.764786196730423</v>
      </c>
      <c r="Z381" s="701">
        <v>259138</v>
      </c>
      <c r="AA381" s="716" t="s">
        <v>1159</v>
      </c>
    </row>
    <row r="382" spans="1:27" x14ac:dyDescent="0.45">
      <c r="A382" s="655">
        <v>44316</v>
      </c>
      <c r="B382" s="646">
        <v>2021</v>
      </c>
      <c r="C382" s="701">
        <v>4</v>
      </c>
      <c r="D382" s="656">
        <f t="shared" si="32"/>
        <v>44287</v>
      </c>
      <c r="E382" t="s">
        <v>889</v>
      </c>
      <c r="F382" s="657">
        <v>241</v>
      </c>
      <c r="G382" s="657">
        <v>4102</v>
      </c>
      <c r="H382" s="658" t="s">
        <v>688</v>
      </c>
      <c r="I382" s="659">
        <v>0</v>
      </c>
      <c r="J382" s="657">
        <v>2104</v>
      </c>
      <c r="K382" s="646" t="s">
        <v>882</v>
      </c>
      <c r="L382" s="646" t="s">
        <v>1046</v>
      </c>
      <c r="M382" s="646" t="str">
        <f t="shared" si="33"/>
        <v>Posted</v>
      </c>
      <c r="N382" s="646" t="s">
        <v>1047</v>
      </c>
      <c r="O382" s="646">
        <v>36022</v>
      </c>
      <c r="P382" t="s">
        <v>768</v>
      </c>
      <c r="Q382" s="701" t="str">
        <f t="shared" si="37"/>
        <v>HTG</v>
      </c>
      <c r="R382" s="660">
        <v>2873.75</v>
      </c>
      <c r="S382" s="660">
        <v>0</v>
      </c>
      <c r="T382" s="647">
        <v>0</v>
      </c>
      <c r="U382" s="661">
        <v>2873.75</v>
      </c>
      <c r="V382" s="661">
        <v>0</v>
      </c>
      <c r="W382" s="662">
        <f t="shared" si="34"/>
        <v>2873.75</v>
      </c>
      <c r="X382" s="647">
        <f t="shared" ca="1" si="35"/>
        <v>82.763000000000005</v>
      </c>
      <c r="Y382" s="662">
        <f t="shared" ca="1" si="36"/>
        <v>34.722641760206855</v>
      </c>
      <c r="Z382" s="701">
        <v>259139</v>
      </c>
      <c r="AA382" s="716" t="s">
        <v>1164</v>
      </c>
    </row>
    <row r="383" spans="1:27" x14ac:dyDescent="0.45">
      <c r="A383" s="655">
        <v>44316</v>
      </c>
      <c r="B383" s="646">
        <v>2021</v>
      </c>
      <c r="C383" s="701">
        <v>4</v>
      </c>
      <c r="D383" s="656">
        <f t="shared" si="32"/>
        <v>44287</v>
      </c>
      <c r="E383" t="s">
        <v>890</v>
      </c>
      <c r="F383" s="657">
        <v>242</v>
      </c>
      <c r="G383" s="657">
        <v>4102</v>
      </c>
      <c r="H383" s="658" t="s">
        <v>688</v>
      </c>
      <c r="I383" s="659">
        <v>0</v>
      </c>
      <c r="J383" s="657">
        <v>2104</v>
      </c>
      <c r="K383" s="646" t="s">
        <v>882</v>
      </c>
      <c r="L383" s="646" t="s">
        <v>1046</v>
      </c>
      <c r="M383" s="646" t="str">
        <f t="shared" si="33"/>
        <v>Posted</v>
      </c>
      <c r="N383" s="646" t="s">
        <v>1047</v>
      </c>
      <c r="O383" s="646">
        <v>36022</v>
      </c>
      <c r="P383" t="s">
        <v>768</v>
      </c>
      <c r="Q383" s="701" t="str">
        <f t="shared" si="37"/>
        <v>HTG</v>
      </c>
      <c r="R383" s="660">
        <v>1088.0899999999999</v>
      </c>
      <c r="S383" s="660">
        <v>0</v>
      </c>
      <c r="T383" s="647">
        <v>0</v>
      </c>
      <c r="U383" s="661">
        <v>1088.0899999999999</v>
      </c>
      <c r="V383" s="661">
        <v>0</v>
      </c>
      <c r="W383" s="662">
        <f t="shared" si="34"/>
        <v>1088.0899999999999</v>
      </c>
      <c r="X383" s="647">
        <f t="shared" ca="1" si="35"/>
        <v>82.763000000000005</v>
      </c>
      <c r="Y383" s="662">
        <f t="shared" ca="1" si="36"/>
        <v>13.147058468156057</v>
      </c>
      <c r="Z383" s="701">
        <v>259140</v>
      </c>
      <c r="AA383" s="716" t="s">
        <v>1164</v>
      </c>
    </row>
    <row r="384" spans="1:27" x14ac:dyDescent="0.45">
      <c r="A384" s="655">
        <v>44316</v>
      </c>
      <c r="B384" s="646">
        <v>2021</v>
      </c>
      <c r="C384" s="701">
        <v>4</v>
      </c>
      <c r="D384" s="656">
        <f t="shared" si="32"/>
        <v>44287</v>
      </c>
      <c r="E384" t="s">
        <v>891</v>
      </c>
      <c r="F384" s="657">
        <v>243</v>
      </c>
      <c r="G384" s="657">
        <v>4102</v>
      </c>
      <c r="H384" s="658" t="s">
        <v>688</v>
      </c>
      <c r="I384" s="659">
        <v>0</v>
      </c>
      <c r="J384" s="657">
        <v>2104</v>
      </c>
      <c r="K384" s="646" t="s">
        <v>882</v>
      </c>
      <c r="L384" s="646" t="s">
        <v>1046</v>
      </c>
      <c r="M384" s="646" t="str">
        <f t="shared" si="33"/>
        <v>Posted</v>
      </c>
      <c r="N384" s="646" t="s">
        <v>1047</v>
      </c>
      <c r="O384" s="646">
        <v>36022</v>
      </c>
      <c r="P384" t="s">
        <v>768</v>
      </c>
      <c r="Q384" s="701" t="str">
        <f t="shared" si="37"/>
        <v>HTG</v>
      </c>
      <c r="R384" s="660">
        <v>957.92</v>
      </c>
      <c r="S384" s="660">
        <v>0</v>
      </c>
      <c r="T384" s="647">
        <v>0</v>
      </c>
      <c r="U384" s="661">
        <v>957.92</v>
      </c>
      <c r="V384" s="661">
        <v>0</v>
      </c>
      <c r="W384" s="662">
        <f t="shared" si="34"/>
        <v>957.92</v>
      </c>
      <c r="X384" s="647">
        <f t="shared" ca="1" si="35"/>
        <v>82.763000000000005</v>
      </c>
      <c r="Y384" s="662">
        <f t="shared" ca="1" si="36"/>
        <v>11.574254195715476</v>
      </c>
      <c r="Z384" s="701">
        <v>259141</v>
      </c>
      <c r="AA384" s="716" t="s">
        <v>1164</v>
      </c>
    </row>
    <row r="385" spans="1:27" x14ac:dyDescent="0.45">
      <c r="A385" s="655">
        <v>44316</v>
      </c>
      <c r="B385" s="646">
        <v>2021</v>
      </c>
      <c r="C385" s="701">
        <v>4</v>
      </c>
      <c r="D385" s="656">
        <f t="shared" si="32"/>
        <v>44287</v>
      </c>
      <c r="E385" t="s">
        <v>892</v>
      </c>
      <c r="F385" s="657">
        <v>244</v>
      </c>
      <c r="G385" s="657">
        <v>4102</v>
      </c>
      <c r="H385" s="658" t="s">
        <v>688</v>
      </c>
      <c r="I385" s="659">
        <v>0</v>
      </c>
      <c r="J385" s="657">
        <v>2104</v>
      </c>
      <c r="K385" s="646" t="s">
        <v>882</v>
      </c>
      <c r="L385" s="646" t="s">
        <v>1046</v>
      </c>
      <c r="M385" s="646" t="str">
        <f t="shared" si="33"/>
        <v>Posted</v>
      </c>
      <c r="N385" s="646" t="s">
        <v>1047</v>
      </c>
      <c r="O385" s="646">
        <v>36022</v>
      </c>
      <c r="P385" t="s">
        <v>768</v>
      </c>
      <c r="Q385" s="701" t="str">
        <f t="shared" si="37"/>
        <v>HTG</v>
      </c>
      <c r="R385" s="660">
        <v>3991.32</v>
      </c>
      <c r="S385" s="660">
        <v>0</v>
      </c>
      <c r="T385" s="647">
        <v>0</v>
      </c>
      <c r="U385" s="661">
        <v>3991.32</v>
      </c>
      <c r="V385" s="661">
        <v>0</v>
      </c>
      <c r="W385" s="662">
        <f t="shared" si="34"/>
        <v>3991.32</v>
      </c>
      <c r="X385" s="647">
        <f t="shared" ca="1" si="35"/>
        <v>82.763000000000005</v>
      </c>
      <c r="Y385" s="662">
        <f t="shared" ca="1" si="36"/>
        <v>48.225898046228387</v>
      </c>
      <c r="Z385" s="701">
        <v>259142</v>
      </c>
      <c r="AA385" s="716" t="s">
        <v>1164</v>
      </c>
    </row>
    <row r="386" spans="1:27" x14ac:dyDescent="0.45">
      <c r="A386" s="655">
        <v>44316</v>
      </c>
      <c r="B386" s="646">
        <v>2021</v>
      </c>
      <c r="C386" s="701">
        <v>4</v>
      </c>
      <c r="D386" s="656">
        <f t="shared" si="32"/>
        <v>44287</v>
      </c>
      <c r="E386" t="s">
        <v>1048</v>
      </c>
      <c r="F386" s="657">
        <v>200</v>
      </c>
      <c r="G386" s="657">
        <v>4102</v>
      </c>
      <c r="H386" s="658" t="s">
        <v>688</v>
      </c>
      <c r="I386" s="659">
        <v>0</v>
      </c>
      <c r="J386" s="657">
        <v>4074</v>
      </c>
      <c r="K386" s="646" t="s">
        <v>1049</v>
      </c>
      <c r="L386" s="646" t="s">
        <v>1046</v>
      </c>
      <c r="M386" s="646" t="str">
        <f t="shared" si="33"/>
        <v>Posted</v>
      </c>
      <c r="N386" s="646" t="s">
        <v>1047</v>
      </c>
      <c r="O386" s="646">
        <v>36022</v>
      </c>
      <c r="P386" t="s">
        <v>768</v>
      </c>
      <c r="Q386" s="701" t="str">
        <f t="shared" si="37"/>
        <v>HTG</v>
      </c>
      <c r="R386" s="660">
        <v>88388.07</v>
      </c>
      <c r="S386" s="660">
        <v>0</v>
      </c>
      <c r="T386" s="647">
        <v>0</v>
      </c>
      <c r="U386" s="661">
        <v>88388.07</v>
      </c>
      <c r="V386" s="661">
        <v>0</v>
      </c>
      <c r="W386" s="662">
        <f t="shared" si="34"/>
        <v>88388.07</v>
      </c>
      <c r="X386" s="647">
        <f t="shared" ca="1" si="35"/>
        <v>82.763000000000005</v>
      </c>
      <c r="Y386" s="662">
        <f t="shared" ca="1" si="36"/>
        <v>1067.9659992992038</v>
      </c>
      <c r="Z386" s="701">
        <v>259148</v>
      </c>
      <c r="AA386" s="716" t="s">
        <v>142</v>
      </c>
    </row>
    <row r="387" spans="1:27" x14ac:dyDescent="0.45">
      <c r="A387" s="655">
        <v>44316</v>
      </c>
      <c r="B387" s="646">
        <v>2021</v>
      </c>
      <c r="C387" s="701">
        <v>4</v>
      </c>
      <c r="D387" s="656">
        <f t="shared" si="32"/>
        <v>44287</v>
      </c>
      <c r="E387" t="s">
        <v>1050</v>
      </c>
      <c r="F387" s="657">
        <v>241</v>
      </c>
      <c r="G387" s="657">
        <v>4102</v>
      </c>
      <c r="H387" s="658" t="s">
        <v>688</v>
      </c>
      <c r="I387" s="659">
        <v>0</v>
      </c>
      <c r="J387" s="657">
        <v>4074</v>
      </c>
      <c r="K387" s="646" t="s">
        <v>1051</v>
      </c>
      <c r="L387" s="646" t="s">
        <v>1046</v>
      </c>
      <c r="M387" s="646" t="str">
        <f t="shared" si="33"/>
        <v>Posted</v>
      </c>
      <c r="N387" s="646" t="s">
        <v>1047</v>
      </c>
      <c r="O387" s="646">
        <v>36022</v>
      </c>
      <c r="P387" t="s">
        <v>768</v>
      </c>
      <c r="Q387" s="701" t="str">
        <f t="shared" si="37"/>
        <v>HTG</v>
      </c>
      <c r="R387" s="660">
        <v>4961.28</v>
      </c>
      <c r="S387" s="660">
        <v>0</v>
      </c>
      <c r="T387" s="647">
        <v>0</v>
      </c>
      <c r="U387" s="661">
        <v>4961.28</v>
      </c>
      <c r="V387" s="661">
        <v>0</v>
      </c>
      <c r="W387" s="662">
        <f t="shared" si="34"/>
        <v>4961.28</v>
      </c>
      <c r="X387" s="647">
        <f t="shared" ca="1" si="35"/>
        <v>82.763000000000005</v>
      </c>
      <c r="Y387" s="662">
        <f t="shared" ca="1" si="36"/>
        <v>59.945627877191491</v>
      </c>
      <c r="Z387" s="701">
        <v>259149</v>
      </c>
      <c r="AA387" s="716" t="s">
        <v>142</v>
      </c>
    </row>
    <row r="388" spans="1:27" x14ac:dyDescent="0.45">
      <c r="A388" s="655">
        <v>44316</v>
      </c>
      <c r="B388" s="646">
        <v>2021</v>
      </c>
      <c r="C388" s="701">
        <v>4</v>
      </c>
      <c r="D388" s="656">
        <f t="shared" si="32"/>
        <v>44287</v>
      </c>
      <c r="E388" t="s">
        <v>1052</v>
      </c>
      <c r="F388" s="657">
        <v>242</v>
      </c>
      <c r="G388" s="657">
        <v>4102</v>
      </c>
      <c r="H388" s="658" t="s">
        <v>688</v>
      </c>
      <c r="I388" s="659">
        <v>0</v>
      </c>
      <c r="J388" s="657">
        <v>4074</v>
      </c>
      <c r="K388" s="646" t="s">
        <v>1053</v>
      </c>
      <c r="L388" s="646" t="s">
        <v>1046</v>
      </c>
      <c r="M388" s="646" t="str">
        <f t="shared" si="33"/>
        <v>Posted</v>
      </c>
      <c r="N388" s="646" t="s">
        <v>1047</v>
      </c>
      <c r="O388" s="646">
        <v>36022</v>
      </c>
      <c r="P388" t="s">
        <v>768</v>
      </c>
      <c r="Q388" s="701" t="str">
        <f t="shared" si="37"/>
        <v>HTG</v>
      </c>
      <c r="R388" s="660">
        <v>2305.2199999999998</v>
      </c>
      <c r="S388" s="660">
        <v>0</v>
      </c>
      <c r="T388" s="647">
        <v>0</v>
      </c>
      <c r="U388" s="661">
        <v>2305.2199999999998</v>
      </c>
      <c r="V388" s="661">
        <v>0</v>
      </c>
      <c r="W388" s="662">
        <f t="shared" si="34"/>
        <v>2305.2199999999998</v>
      </c>
      <c r="X388" s="647">
        <f t="shared" ca="1" si="35"/>
        <v>82.763000000000005</v>
      </c>
      <c r="Y388" s="662">
        <f t="shared" ca="1" si="36"/>
        <v>27.853267764580785</v>
      </c>
      <c r="Z388" s="701">
        <v>259150</v>
      </c>
      <c r="AA388" s="716" t="s">
        <v>142</v>
      </c>
    </row>
    <row r="389" spans="1:27" x14ac:dyDescent="0.45">
      <c r="A389" s="655">
        <v>44316</v>
      </c>
      <c r="B389" s="646">
        <v>2021</v>
      </c>
      <c r="C389" s="701">
        <v>4</v>
      </c>
      <c r="D389" s="656">
        <f t="shared" si="32"/>
        <v>44287</v>
      </c>
      <c r="E389" t="s">
        <v>1054</v>
      </c>
      <c r="F389" s="657">
        <v>243</v>
      </c>
      <c r="G389" s="657">
        <v>4102</v>
      </c>
      <c r="H389" s="658" t="s">
        <v>688</v>
      </c>
      <c r="I389" s="659">
        <v>0</v>
      </c>
      <c r="J389" s="657">
        <v>4074</v>
      </c>
      <c r="K389" s="646" t="s">
        <v>1055</v>
      </c>
      <c r="L389" s="646" t="s">
        <v>1046</v>
      </c>
      <c r="M389" s="646" t="str">
        <f t="shared" si="33"/>
        <v>Posted</v>
      </c>
      <c r="N389" s="646" t="s">
        <v>1047</v>
      </c>
      <c r="O389" s="646">
        <v>36022</v>
      </c>
      <c r="P389" t="s">
        <v>768</v>
      </c>
      <c r="Q389" s="701" t="str">
        <f t="shared" si="37"/>
        <v>HTG</v>
      </c>
      <c r="R389" s="660">
        <v>1653.76</v>
      </c>
      <c r="S389" s="660">
        <v>0</v>
      </c>
      <c r="T389" s="647">
        <v>0</v>
      </c>
      <c r="U389" s="661">
        <v>1653.76</v>
      </c>
      <c r="V389" s="661">
        <v>0</v>
      </c>
      <c r="W389" s="662">
        <f t="shared" si="34"/>
        <v>1653.76</v>
      </c>
      <c r="X389" s="647">
        <f t="shared" ca="1" si="35"/>
        <v>82.763000000000005</v>
      </c>
      <c r="Y389" s="662">
        <f t="shared" ca="1" si="36"/>
        <v>19.981875959063832</v>
      </c>
      <c r="Z389" s="701">
        <v>259151</v>
      </c>
      <c r="AA389" s="716" t="s">
        <v>142</v>
      </c>
    </row>
    <row r="390" spans="1:27" x14ac:dyDescent="0.45">
      <c r="A390" s="655">
        <v>44316</v>
      </c>
      <c r="B390" s="646">
        <v>2021</v>
      </c>
      <c r="C390" s="701">
        <v>4</v>
      </c>
      <c r="D390" s="656">
        <f t="shared" si="32"/>
        <v>44287</v>
      </c>
      <c r="E390" t="s">
        <v>1056</v>
      </c>
      <c r="F390" s="657">
        <v>244</v>
      </c>
      <c r="G390" s="657">
        <v>4102</v>
      </c>
      <c r="H390" s="658" t="s">
        <v>688</v>
      </c>
      <c r="I390" s="659">
        <v>0</v>
      </c>
      <c r="J390" s="657">
        <v>4074</v>
      </c>
      <c r="K390" s="646" t="s">
        <v>1057</v>
      </c>
      <c r="L390" s="646" t="s">
        <v>1046</v>
      </c>
      <c r="M390" s="646" t="str">
        <f t="shared" si="33"/>
        <v>Posted</v>
      </c>
      <c r="N390" s="646" t="s">
        <v>1047</v>
      </c>
      <c r="O390" s="646">
        <v>36022</v>
      </c>
      <c r="P390" t="s">
        <v>768</v>
      </c>
      <c r="Q390" s="701" t="str">
        <f t="shared" si="37"/>
        <v>HTG</v>
      </c>
      <c r="R390" s="660">
        <v>6890.67</v>
      </c>
      <c r="S390" s="660">
        <v>0</v>
      </c>
      <c r="T390" s="647">
        <v>0</v>
      </c>
      <c r="U390" s="661">
        <v>6890.67</v>
      </c>
      <c r="V390" s="661">
        <v>0</v>
      </c>
      <c r="W390" s="662">
        <f t="shared" si="34"/>
        <v>6890.67</v>
      </c>
      <c r="X390" s="647">
        <f t="shared" ca="1" si="35"/>
        <v>82.763000000000005</v>
      </c>
      <c r="Y390" s="662">
        <f t="shared" ca="1" si="36"/>
        <v>83.257856771745821</v>
      </c>
      <c r="Z390" s="701">
        <v>259152</v>
      </c>
      <c r="AA390" s="716" t="s">
        <v>142</v>
      </c>
    </row>
    <row r="391" spans="1:27" x14ac:dyDescent="0.45">
      <c r="A391" s="655">
        <v>44316</v>
      </c>
      <c r="B391" s="646">
        <v>2021</v>
      </c>
      <c r="C391" s="701">
        <v>4</v>
      </c>
      <c r="D391" s="656">
        <f t="shared" si="32"/>
        <v>44287</v>
      </c>
      <c r="E391" t="s">
        <v>1058</v>
      </c>
      <c r="F391" s="657">
        <v>200</v>
      </c>
      <c r="G391" s="657">
        <v>4102</v>
      </c>
      <c r="H391" s="658" t="s">
        <v>688</v>
      </c>
      <c r="I391" s="659">
        <v>0</v>
      </c>
      <c r="J391" s="657">
        <v>2161</v>
      </c>
      <c r="K391" s="646" t="s">
        <v>1059</v>
      </c>
      <c r="L391" s="646" t="s">
        <v>1046</v>
      </c>
      <c r="M391" s="646" t="str">
        <f t="shared" si="33"/>
        <v>Posted</v>
      </c>
      <c r="N391" s="646" t="s">
        <v>1047</v>
      </c>
      <c r="O391" s="646">
        <v>36022</v>
      </c>
      <c r="P391" t="s">
        <v>768</v>
      </c>
      <c r="Q391" s="701" t="str">
        <f t="shared" si="37"/>
        <v>HTG</v>
      </c>
      <c r="R391" s="660">
        <v>40960.230000000003</v>
      </c>
      <c r="S391" s="660">
        <v>0</v>
      </c>
      <c r="T391" s="647">
        <v>0</v>
      </c>
      <c r="U391" s="661">
        <v>40960.230000000003</v>
      </c>
      <c r="V391" s="661">
        <v>0</v>
      </c>
      <c r="W391" s="662">
        <f t="shared" si="34"/>
        <v>40960.230000000003</v>
      </c>
      <c r="X391" s="647">
        <f t="shared" ca="1" si="35"/>
        <v>82.763000000000005</v>
      </c>
      <c r="Y391" s="662">
        <f t="shared" ca="1" si="36"/>
        <v>494.90992351654728</v>
      </c>
      <c r="Z391" s="701">
        <v>259153</v>
      </c>
      <c r="AA391" s="716" t="s">
        <v>1172</v>
      </c>
    </row>
    <row r="392" spans="1:27" x14ac:dyDescent="0.45">
      <c r="A392" s="655">
        <v>44316</v>
      </c>
      <c r="B392" s="646">
        <v>2021</v>
      </c>
      <c r="C392" s="701">
        <v>4</v>
      </c>
      <c r="D392" s="656">
        <f t="shared" si="32"/>
        <v>44287</v>
      </c>
      <c r="E392" t="s">
        <v>1060</v>
      </c>
      <c r="F392" s="657">
        <v>241</v>
      </c>
      <c r="G392" s="657">
        <v>4102</v>
      </c>
      <c r="H392" s="658" t="s">
        <v>688</v>
      </c>
      <c r="I392" s="659">
        <v>0</v>
      </c>
      <c r="J392" s="657">
        <v>2161</v>
      </c>
      <c r="K392" s="646" t="s">
        <v>1061</v>
      </c>
      <c r="L392" s="646" t="s">
        <v>1046</v>
      </c>
      <c r="M392" s="646" t="str">
        <f t="shared" si="33"/>
        <v>Posted</v>
      </c>
      <c r="N392" s="646" t="s">
        <v>1047</v>
      </c>
      <c r="O392" s="646">
        <v>36022</v>
      </c>
      <c r="P392" t="s">
        <v>768</v>
      </c>
      <c r="Q392" s="701" t="str">
        <f t="shared" si="37"/>
        <v>HTG</v>
      </c>
      <c r="R392" s="660">
        <v>1984.51</v>
      </c>
      <c r="S392" s="660">
        <v>0</v>
      </c>
      <c r="T392" s="647">
        <v>0</v>
      </c>
      <c r="U392" s="661">
        <v>1984.51</v>
      </c>
      <c r="V392" s="661">
        <v>0</v>
      </c>
      <c r="W392" s="662">
        <f t="shared" si="34"/>
        <v>1984.51</v>
      </c>
      <c r="X392" s="647">
        <f t="shared" ca="1" si="35"/>
        <v>82.763000000000005</v>
      </c>
      <c r="Y392" s="662">
        <f t="shared" ca="1" si="36"/>
        <v>23.978226985488682</v>
      </c>
      <c r="Z392" s="701">
        <v>259154</v>
      </c>
      <c r="AA392" s="716" t="s">
        <v>1172</v>
      </c>
    </row>
    <row r="393" spans="1:27" x14ac:dyDescent="0.45">
      <c r="A393" s="655">
        <v>44316</v>
      </c>
      <c r="B393" s="646">
        <v>2021</v>
      </c>
      <c r="C393" s="701">
        <v>4</v>
      </c>
      <c r="D393" s="656">
        <f t="shared" si="32"/>
        <v>44287</v>
      </c>
      <c r="E393" t="s">
        <v>1062</v>
      </c>
      <c r="F393" s="657">
        <v>242</v>
      </c>
      <c r="G393" s="657">
        <v>4102</v>
      </c>
      <c r="H393" s="658" t="s">
        <v>688</v>
      </c>
      <c r="I393" s="659">
        <v>0</v>
      </c>
      <c r="J393" s="657">
        <v>2161</v>
      </c>
      <c r="K393" s="646" t="s">
        <v>1063</v>
      </c>
      <c r="L393" s="646" t="s">
        <v>1046</v>
      </c>
      <c r="M393" s="646" t="str">
        <f t="shared" si="33"/>
        <v>Posted</v>
      </c>
      <c r="N393" s="646" t="s">
        <v>1047</v>
      </c>
      <c r="O393" s="646">
        <v>36022</v>
      </c>
      <c r="P393" t="s">
        <v>768</v>
      </c>
      <c r="Q393" s="701" t="str">
        <f t="shared" si="37"/>
        <v>HTG</v>
      </c>
      <c r="R393" s="660">
        <v>1450.79</v>
      </c>
      <c r="S393" s="660">
        <v>0</v>
      </c>
      <c r="T393" s="647">
        <v>0</v>
      </c>
      <c r="U393" s="661">
        <v>1450.79</v>
      </c>
      <c r="V393" s="661">
        <v>0</v>
      </c>
      <c r="W393" s="662">
        <f t="shared" si="34"/>
        <v>1450.79</v>
      </c>
      <c r="X393" s="647">
        <f t="shared" ca="1" si="35"/>
        <v>82.763000000000005</v>
      </c>
      <c r="Y393" s="662">
        <f t="shared" ca="1" si="36"/>
        <v>17.529451566521271</v>
      </c>
      <c r="Z393" s="701">
        <v>259155</v>
      </c>
      <c r="AA393" s="716" t="s">
        <v>1172</v>
      </c>
    </row>
    <row r="394" spans="1:27" x14ac:dyDescent="0.45">
      <c r="A394" s="655">
        <v>44316</v>
      </c>
      <c r="B394" s="646">
        <v>2021</v>
      </c>
      <c r="C394" s="701">
        <v>4</v>
      </c>
      <c r="D394" s="656">
        <f t="shared" si="32"/>
        <v>44287</v>
      </c>
      <c r="E394" t="s">
        <v>1064</v>
      </c>
      <c r="F394" s="657">
        <v>243</v>
      </c>
      <c r="G394" s="657">
        <v>4102</v>
      </c>
      <c r="H394" s="658" t="s">
        <v>688</v>
      </c>
      <c r="I394" s="659">
        <v>0</v>
      </c>
      <c r="J394" s="657">
        <v>2161</v>
      </c>
      <c r="K394" s="646" t="s">
        <v>1065</v>
      </c>
      <c r="L394" s="646" t="s">
        <v>1046</v>
      </c>
      <c r="M394" s="646" t="str">
        <f t="shared" si="33"/>
        <v>Posted</v>
      </c>
      <c r="N394" s="646" t="s">
        <v>1047</v>
      </c>
      <c r="O394" s="646">
        <v>36022</v>
      </c>
      <c r="P394" t="s">
        <v>768</v>
      </c>
      <c r="Q394" s="701" t="str">
        <f t="shared" si="37"/>
        <v>HTG</v>
      </c>
      <c r="R394" s="660">
        <v>661.5</v>
      </c>
      <c r="S394" s="660">
        <v>0</v>
      </c>
      <c r="T394" s="647">
        <v>0</v>
      </c>
      <c r="U394" s="661">
        <v>661.5</v>
      </c>
      <c r="V394" s="661">
        <v>0</v>
      </c>
      <c r="W394" s="662">
        <f t="shared" si="34"/>
        <v>661.5</v>
      </c>
      <c r="X394" s="647">
        <f t="shared" ca="1" si="35"/>
        <v>82.763000000000005</v>
      </c>
      <c r="Y394" s="662">
        <f t="shared" ca="1" si="36"/>
        <v>7.9927020528497028</v>
      </c>
      <c r="Z394" s="701">
        <v>259156</v>
      </c>
      <c r="AA394" s="716" t="s">
        <v>1172</v>
      </c>
    </row>
    <row r="395" spans="1:27" x14ac:dyDescent="0.45">
      <c r="A395" s="655">
        <v>44316</v>
      </c>
      <c r="B395" s="646">
        <v>2021</v>
      </c>
      <c r="C395" s="701">
        <v>4</v>
      </c>
      <c r="D395" s="656">
        <f t="shared" si="32"/>
        <v>44287</v>
      </c>
      <c r="E395" t="s">
        <v>1066</v>
      </c>
      <c r="F395" s="657">
        <v>244</v>
      </c>
      <c r="G395" s="657">
        <v>4102</v>
      </c>
      <c r="H395" s="658" t="s">
        <v>688</v>
      </c>
      <c r="I395" s="659">
        <v>0</v>
      </c>
      <c r="J395" s="657">
        <v>2161</v>
      </c>
      <c r="K395" s="646" t="s">
        <v>1067</v>
      </c>
      <c r="L395" s="646" t="s">
        <v>1046</v>
      </c>
      <c r="M395" s="646" t="str">
        <f t="shared" si="33"/>
        <v>Posted</v>
      </c>
      <c r="N395" s="646" t="s">
        <v>1047</v>
      </c>
      <c r="O395" s="646">
        <v>36022</v>
      </c>
      <c r="P395" t="s">
        <v>768</v>
      </c>
      <c r="Q395" s="701" t="str">
        <f t="shared" si="37"/>
        <v>HTG</v>
      </c>
      <c r="R395" s="660">
        <v>2756.27</v>
      </c>
      <c r="S395" s="660">
        <v>0</v>
      </c>
      <c r="T395" s="647">
        <v>0</v>
      </c>
      <c r="U395" s="661">
        <v>2756.27</v>
      </c>
      <c r="V395" s="661">
        <v>0</v>
      </c>
      <c r="W395" s="662">
        <f t="shared" si="34"/>
        <v>2756.27</v>
      </c>
      <c r="X395" s="647">
        <f t="shared" ca="1" si="35"/>
        <v>82.763000000000005</v>
      </c>
      <c r="Y395" s="662">
        <f t="shared" ca="1" si="36"/>
        <v>33.303166874086244</v>
      </c>
      <c r="Z395" s="701">
        <v>259157</v>
      </c>
      <c r="AA395" s="716" t="s">
        <v>1172</v>
      </c>
    </row>
    <row r="396" spans="1:27" x14ac:dyDescent="0.45">
      <c r="A396" s="655">
        <v>44316</v>
      </c>
      <c r="B396" s="646">
        <v>2021</v>
      </c>
      <c r="C396" s="701">
        <v>4</v>
      </c>
      <c r="D396" s="656">
        <f t="shared" si="32"/>
        <v>44287</v>
      </c>
      <c r="E396" t="s">
        <v>1068</v>
      </c>
      <c r="F396" s="657">
        <v>200</v>
      </c>
      <c r="G396" s="657">
        <v>4102</v>
      </c>
      <c r="H396" s="658" t="s">
        <v>688</v>
      </c>
      <c r="I396" s="659">
        <v>0</v>
      </c>
      <c r="J396" s="657">
        <v>4076</v>
      </c>
      <c r="K396" s="646" t="s">
        <v>1069</v>
      </c>
      <c r="L396" s="646" t="s">
        <v>1046</v>
      </c>
      <c r="M396" s="646" t="str">
        <f t="shared" si="33"/>
        <v>Posted</v>
      </c>
      <c r="N396" s="646" t="s">
        <v>1047</v>
      </c>
      <c r="O396" s="646">
        <v>36022</v>
      </c>
      <c r="P396" t="s">
        <v>768</v>
      </c>
      <c r="Q396" s="701" t="str">
        <f t="shared" si="37"/>
        <v>HTG</v>
      </c>
      <c r="R396" s="660">
        <v>56708.46</v>
      </c>
      <c r="S396" s="660">
        <v>0</v>
      </c>
      <c r="T396" s="647">
        <v>0</v>
      </c>
      <c r="U396" s="661">
        <v>56708.46</v>
      </c>
      <c r="V396" s="661">
        <v>0</v>
      </c>
      <c r="W396" s="662">
        <f t="shared" si="34"/>
        <v>56708.46</v>
      </c>
      <c r="X396" s="647">
        <f t="shared" ca="1" si="35"/>
        <v>82.763000000000005</v>
      </c>
      <c r="Y396" s="662">
        <f t="shared" ca="1" si="36"/>
        <v>685.19096697799739</v>
      </c>
      <c r="Z396" s="701">
        <v>259158</v>
      </c>
      <c r="AA396" s="716" t="s">
        <v>143</v>
      </c>
    </row>
    <row r="397" spans="1:27" x14ac:dyDescent="0.45">
      <c r="A397" s="655">
        <v>44316</v>
      </c>
      <c r="B397" s="646">
        <v>2021</v>
      </c>
      <c r="C397" s="701">
        <v>4</v>
      </c>
      <c r="D397" s="656">
        <f t="shared" si="32"/>
        <v>44287</v>
      </c>
      <c r="E397" t="s">
        <v>1070</v>
      </c>
      <c r="F397" s="657">
        <v>241</v>
      </c>
      <c r="G397" s="657">
        <v>4102</v>
      </c>
      <c r="H397" s="658" t="s">
        <v>688</v>
      </c>
      <c r="I397" s="659">
        <v>0</v>
      </c>
      <c r="J397" s="657">
        <v>4076</v>
      </c>
      <c r="K397" s="646" t="s">
        <v>1071</v>
      </c>
      <c r="L397" s="646" t="s">
        <v>1046</v>
      </c>
      <c r="M397" s="646" t="str">
        <f t="shared" si="33"/>
        <v>Posted</v>
      </c>
      <c r="N397" s="646" t="s">
        <v>1047</v>
      </c>
      <c r="O397" s="646">
        <v>36022</v>
      </c>
      <c r="P397" t="s">
        <v>768</v>
      </c>
      <c r="Q397" s="701" t="str">
        <f t="shared" si="37"/>
        <v>HTG</v>
      </c>
      <c r="R397" s="660">
        <v>3402.51</v>
      </c>
      <c r="S397" s="660">
        <v>0</v>
      </c>
      <c r="T397" s="647">
        <v>0</v>
      </c>
      <c r="U397" s="661">
        <v>3402.51</v>
      </c>
      <c r="V397" s="661">
        <v>0</v>
      </c>
      <c r="W397" s="662">
        <f t="shared" si="34"/>
        <v>3402.51</v>
      </c>
      <c r="X397" s="647">
        <f t="shared" ca="1" si="35"/>
        <v>82.763000000000005</v>
      </c>
      <c r="Y397" s="662">
        <f t="shared" ca="1" si="36"/>
        <v>41.111487017145343</v>
      </c>
      <c r="Z397" s="701">
        <v>259159</v>
      </c>
      <c r="AA397" s="716" t="s">
        <v>143</v>
      </c>
    </row>
    <row r="398" spans="1:27" x14ac:dyDescent="0.45">
      <c r="A398" s="655">
        <v>44316</v>
      </c>
      <c r="B398" s="646">
        <v>2021</v>
      </c>
      <c r="C398" s="701">
        <v>4</v>
      </c>
      <c r="D398" s="656">
        <f t="shared" si="32"/>
        <v>44287</v>
      </c>
      <c r="E398" t="s">
        <v>1072</v>
      </c>
      <c r="F398" s="657">
        <v>242</v>
      </c>
      <c r="G398" s="657">
        <v>4102</v>
      </c>
      <c r="H398" s="658" t="s">
        <v>688</v>
      </c>
      <c r="I398" s="659">
        <v>0</v>
      </c>
      <c r="J398" s="657">
        <v>4076</v>
      </c>
      <c r="K398" s="646" t="s">
        <v>1073</v>
      </c>
      <c r="L398" s="646" t="s">
        <v>1046</v>
      </c>
      <c r="M398" s="646" t="str">
        <f t="shared" si="33"/>
        <v>Posted</v>
      </c>
      <c r="N398" s="646" t="s">
        <v>1047</v>
      </c>
      <c r="O398" s="646">
        <v>36022</v>
      </c>
      <c r="P398" t="s">
        <v>768</v>
      </c>
      <c r="Q398" s="701" t="str">
        <f t="shared" si="37"/>
        <v>HTG</v>
      </c>
      <c r="R398" s="660">
        <v>3626.98</v>
      </c>
      <c r="S398" s="660">
        <v>0</v>
      </c>
      <c r="T398" s="647">
        <v>0</v>
      </c>
      <c r="U398" s="661">
        <v>3626.98</v>
      </c>
      <c r="V398" s="661">
        <v>0</v>
      </c>
      <c r="W398" s="662">
        <f t="shared" si="34"/>
        <v>3626.98</v>
      </c>
      <c r="X398" s="647">
        <f t="shared" ca="1" si="35"/>
        <v>82.763000000000005</v>
      </c>
      <c r="Y398" s="662">
        <f t="shared" ca="1" si="36"/>
        <v>43.823689329772961</v>
      </c>
      <c r="Z398" s="701">
        <v>259160</v>
      </c>
      <c r="AA398" s="716" t="s">
        <v>143</v>
      </c>
    </row>
    <row r="399" spans="1:27" x14ac:dyDescent="0.45">
      <c r="A399" s="655">
        <v>44316</v>
      </c>
      <c r="B399" s="646">
        <v>2021</v>
      </c>
      <c r="C399" s="701">
        <v>4</v>
      </c>
      <c r="D399" s="656">
        <f t="shared" si="32"/>
        <v>44287</v>
      </c>
      <c r="E399" t="s">
        <v>1074</v>
      </c>
      <c r="F399" s="657">
        <v>243</v>
      </c>
      <c r="G399" s="657">
        <v>4102</v>
      </c>
      <c r="H399" s="658" t="s">
        <v>688</v>
      </c>
      <c r="I399" s="659">
        <v>0</v>
      </c>
      <c r="J399" s="657">
        <v>4076</v>
      </c>
      <c r="K399" s="646" t="s">
        <v>1075</v>
      </c>
      <c r="L399" s="646" t="s">
        <v>1046</v>
      </c>
      <c r="M399" s="646" t="str">
        <f t="shared" si="33"/>
        <v>Posted</v>
      </c>
      <c r="N399" s="646" t="s">
        <v>1047</v>
      </c>
      <c r="O399" s="646">
        <v>36022</v>
      </c>
      <c r="P399" t="s">
        <v>768</v>
      </c>
      <c r="Q399" s="701" t="str">
        <f t="shared" si="37"/>
        <v>HTG</v>
      </c>
      <c r="R399" s="660">
        <v>1134.17</v>
      </c>
      <c r="S399" s="660">
        <v>0</v>
      </c>
      <c r="T399" s="647">
        <v>0</v>
      </c>
      <c r="U399" s="661">
        <v>1134.17</v>
      </c>
      <c r="V399" s="661">
        <v>0</v>
      </c>
      <c r="W399" s="662">
        <f t="shared" si="34"/>
        <v>1134.17</v>
      </c>
      <c r="X399" s="647">
        <f t="shared" ca="1" si="35"/>
        <v>82.763000000000005</v>
      </c>
      <c r="Y399" s="662">
        <f t="shared" ca="1" si="36"/>
        <v>13.703829005715114</v>
      </c>
      <c r="Z399" s="701">
        <v>259161</v>
      </c>
      <c r="AA399" s="716" t="s">
        <v>143</v>
      </c>
    </row>
    <row r="400" spans="1:27" x14ac:dyDescent="0.45">
      <c r="A400" s="655">
        <v>44316</v>
      </c>
      <c r="B400" s="646">
        <v>2021</v>
      </c>
      <c r="C400" s="701">
        <v>4</v>
      </c>
      <c r="D400" s="656">
        <f t="shared" si="32"/>
        <v>44287</v>
      </c>
      <c r="E400" t="s">
        <v>1076</v>
      </c>
      <c r="F400" s="657">
        <v>244</v>
      </c>
      <c r="G400" s="657">
        <v>4102</v>
      </c>
      <c r="H400" s="658" t="s">
        <v>688</v>
      </c>
      <c r="I400" s="659">
        <v>0</v>
      </c>
      <c r="J400" s="657">
        <v>4076</v>
      </c>
      <c r="K400" s="646" t="s">
        <v>1077</v>
      </c>
      <c r="L400" s="646" t="s">
        <v>1046</v>
      </c>
      <c r="M400" s="646" t="str">
        <f t="shared" si="33"/>
        <v>Posted</v>
      </c>
      <c r="N400" s="646" t="s">
        <v>1047</v>
      </c>
      <c r="O400" s="646">
        <v>36022</v>
      </c>
      <c r="P400" t="s">
        <v>768</v>
      </c>
      <c r="Q400" s="701" t="str">
        <f t="shared" si="37"/>
        <v>HTG</v>
      </c>
      <c r="R400" s="660">
        <v>4725.71</v>
      </c>
      <c r="S400" s="660">
        <v>0</v>
      </c>
      <c r="T400" s="647">
        <v>0</v>
      </c>
      <c r="U400" s="661">
        <v>4725.71</v>
      </c>
      <c r="V400" s="661">
        <v>0</v>
      </c>
      <c r="W400" s="662">
        <f t="shared" si="34"/>
        <v>4725.71</v>
      </c>
      <c r="X400" s="647">
        <f t="shared" ca="1" si="35"/>
        <v>82.763000000000005</v>
      </c>
      <c r="Y400" s="662">
        <f t="shared" ca="1" si="36"/>
        <v>57.099307661636239</v>
      </c>
      <c r="Z400" s="701">
        <v>259162</v>
      </c>
      <c r="AA400" s="716" t="s">
        <v>143</v>
      </c>
    </row>
    <row r="401" spans="1:27" x14ac:dyDescent="0.45">
      <c r="A401" s="655">
        <v>44316</v>
      </c>
      <c r="B401" s="646">
        <v>2021</v>
      </c>
      <c r="C401" s="701">
        <v>4</v>
      </c>
      <c r="D401" s="656">
        <f t="shared" si="32"/>
        <v>44287</v>
      </c>
      <c r="E401" t="s">
        <v>1078</v>
      </c>
      <c r="F401" s="657">
        <v>1670</v>
      </c>
      <c r="G401" s="657">
        <v>4102</v>
      </c>
      <c r="H401" s="658" t="s">
        <v>688</v>
      </c>
      <c r="I401" s="659">
        <v>0</v>
      </c>
      <c r="J401" s="657">
        <v>8003</v>
      </c>
      <c r="K401" s="646" t="s">
        <v>1079</v>
      </c>
      <c r="L401" s="646" t="s">
        <v>1080</v>
      </c>
      <c r="M401" s="646" t="str">
        <f t="shared" si="33"/>
        <v>Posted</v>
      </c>
      <c r="N401" s="646" t="s">
        <v>1081</v>
      </c>
      <c r="O401" s="646">
        <v>35889</v>
      </c>
      <c r="P401" t="s">
        <v>1082</v>
      </c>
      <c r="Q401" s="701" t="str">
        <f t="shared" si="37"/>
        <v>HTG</v>
      </c>
      <c r="R401" s="660">
        <v>26310</v>
      </c>
      <c r="S401" s="660">
        <v>0</v>
      </c>
      <c r="T401" s="647">
        <v>0</v>
      </c>
      <c r="U401" s="661">
        <v>26310</v>
      </c>
      <c r="V401" s="661">
        <v>0</v>
      </c>
      <c r="W401" s="662">
        <f t="shared" si="34"/>
        <v>26310</v>
      </c>
      <c r="X401" s="647">
        <f t="shared" ca="1" si="35"/>
        <v>82.763000000000005</v>
      </c>
      <c r="Y401" s="662">
        <f t="shared" ca="1" si="36"/>
        <v>317.89567802037141</v>
      </c>
      <c r="Z401" s="701">
        <v>259187</v>
      </c>
      <c r="AA401" s="716" t="s">
        <v>1185</v>
      </c>
    </row>
    <row r="402" spans="1:27" x14ac:dyDescent="0.45">
      <c r="A402" s="655">
        <v>44316</v>
      </c>
      <c r="B402" s="646">
        <v>2021</v>
      </c>
      <c r="C402" s="701">
        <v>4</v>
      </c>
      <c r="D402" s="656">
        <f t="shared" ref="D402:D453" si="38">DATE(YEAR(A402),MONTH(A402),1)</f>
        <v>44287</v>
      </c>
      <c r="E402" t="s">
        <v>1083</v>
      </c>
      <c r="F402" s="657">
        <v>1504</v>
      </c>
      <c r="G402" s="657">
        <v>4102</v>
      </c>
      <c r="H402" s="658" t="s">
        <v>688</v>
      </c>
      <c r="I402" s="659">
        <v>0</v>
      </c>
      <c r="J402" s="657">
        <v>8003</v>
      </c>
      <c r="K402" s="646" t="s">
        <v>1084</v>
      </c>
      <c r="L402" s="646" t="s">
        <v>1080</v>
      </c>
      <c r="M402" s="646" t="str">
        <f t="shared" ref="M402:M453" si="39">IF("Open"="Work","Unposted","Posted")</f>
        <v>Posted</v>
      </c>
      <c r="N402" s="646" t="s">
        <v>1081</v>
      </c>
      <c r="O402" s="646">
        <v>35889</v>
      </c>
      <c r="P402" t="s">
        <v>1085</v>
      </c>
      <c r="Q402" s="701" t="str">
        <f t="shared" si="37"/>
        <v>HTG</v>
      </c>
      <c r="R402" s="660">
        <v>3835</v>
      </c>
      <c r="S402" s="660">
        <v>0</v>
      </c>
      <c r="T402" s="647">
        <v>0</v>
      </c>
      <c r="U402" s="661">
        <v>3835</v>
      </c>
      <c r="V402" s="661">
        <v>0</v>
      </c>
      <c r="W402" s="662">
        <f t="shared" ref="W402:W453" si="40">U402-V402</f>
        <v>3835</v>
      </c>
      <c r="X402" s="647">
        <f t="shared" ref="X402:X453" ca="1" si="41">IFERROR(IF($B$14="",1,IF($C$14="Y",$B$14,HLOOKUP($D402,INDIRECT("'ExchangeInfo'!A1:XFD2"),2))),"")</f>
        <v>82.763000000000005</v>
      </c>
      <c r="Y402" s="662">
        <f t="shared" ref="Y402:Y453" ca="1" si="42">IFERROR(IF(OR(X402=0,X402=""),"NO EXCHANGE RATE FOUND",IF(AND($C$14="Y",$E$14="Divide")=TRUE,W402/X402,IF(AND($C$14="Y",$E$14="Multiply")=TRUE,W402*X402,IF(INDIRECT("'ExchangeInfo'!C2")="Multiply",W402/X402,W402*X402)))),"")</f>
        <v>46.337131326800623</v>
      </c>
      <c r="Z402" s="701">
        <v>259188</v>
      </c>
      <c r="AA402" s="716" t="s">
        <v>1183</v>
      </c>
    </row>
    <row r="403" spans="1:27" x14ac:dyDescent="0.45">
      <c r="A403" s="655">
        <v>44316</v>
      </c>
      <c r="B403" s="646">
        <v>2021</v>
      </c>
      <c r="C403" s="701">
        <v>4</v>
      </c>
      <c r="D403" s="656">
        <f t="shared" si="38"/>
        <v>44287</v>
      </c>
      <c r="E403" t="s">
        <v>1083</v>
      </c>
      <c r="F403" s="657">
        <v>1504</v>
      </c>
      <c r="G403" s="657">
        <v>4102</v>
      </c>
      <c r="H403" s="658" t="s">
        <v>688</v>
      </c>
      <c r="I403" s="659">
        <v>0</v>
      </c>
      <c r="J403" s="657">
        <v>8003</v>
      </c>
      <c r="K403" s="646" t="s">
        <v>1084</v>
      </c>
      <c r="L403" s="646" t="s">
        <v>1080</v>
      </c>
      <c r="M403" s="646" t="str">
        <f t="shared" si="39"/>
        <v>Posted</v>
      </c>
      <c r="N403" s="646" t="s">
        <v>1081</v>
      </c>
      <c r="O403" s="646">
        <v>35889</v>
      </c>
      <c r="P403" t="s">
        <v>1086</v>
      </c>
      <c r="Q403" s="701" t="str">
        <f t="shared" si="37"/>
        <v>HTG</v>
      </c>
      <c r="R403" s="660">
        <v>8850</v>
      </c>
      <c r="S403" s="660">
        <v>0</v>
      </c>
      <c r="T403" s="647">
        <v>0</v>
      </c>
      <c r="U403" s="661">
        <v>8850</v>
      </c>
      <c r="V403" s="661">
        <v>0</v>
      </c>
      <c r="W403" s="662">
        <f t="shared" si="40"/>
        <v>8850</v>
      </c>
      <c r="X403" s="647">
        <f t="shared" ca="1" si="41"/>
        <v>82.763000000000005</v>
      </c>
      <c r="Y403" s="662">
        <f t="shared" ca="1" si="42"/>
        <v>106.93184152338604</v>
      </c>
      <c r="Z403" s="701">
        <v>259189</v>
      </c>
      <c r="AA403" s="716" t="s">
        <v>1183</v>
      </c>
    </row>
    <row r="404" spans="1:27" x14ac:dyDescent="0.45">
      <c r="A404" s="655">
        <v>44316</v>
      </c>
      <c r="B404" s="646">
        <v>2021</v>
      </c>
      <c r="C404" s="701">
        <v>4</v>
      </c>
      <c r="D404" s="656">
        <f t="shared" si="38"/>
        <v>44287</v>
      </c>
      <c r="E404" t="s">
        <v>1083</v>
      </c>
      <c r="F404" s="657">
        <v>1504</v>
      </c>
      <c r="G404" s="657">
        <v>4102</v>
      </c>
      <c r="H404" s="658" t="s">
        <v>688</v>
      </c>
      <c r="I404" s="659">
        <v>0</v>
      </c>
      <c r="J404" s="657">
        <v>8003</v>
      </c>
      <c r="K404" s="646" t="s">
        <v>1084</v>
      </c>
      <c r="L404" s="646" t="s">
        <v>1080</v>
      </c>
      <c r="M404" s="646" t="str">
        <f t="shared" si="39"/>
        <v>Posted</v>
      </c>
      <c r="N404" s="646" t="s">
        <v>1081</v>
      </c>
      <c r="O404" s="646">
        <v>35889</v>
      </c>
      <c r="P404" t="s">
        <v>1087</v>
      </c>
      <c r="Q404" s="701" t="str">
        <f t="shared" si="37"/>
        <v>HTG</v>
      </c>
      <c r="R404" s="660">
        <v>8850</v>
      </c>
      <c r="S404" s="660">
        <v>0</v>
      </c>
      <c r="T404" s="647">
        <v>0</v>
      </c>
      <c r="U404" s="661">
        <v>8850</v>
      </c>
      <c r="V404" s="661">
        <v>0</v>
      </c>
      <c r="W404" s="662">
        <f t="shared" si="40"/>
        <v>8850</v>
      </c>
      <c r="X404" s="647">
        <f t="shared" ca="1" si="41"/>
        <v>82.763000000000005</v>
      </c>
      <c r="Y404" s="662">
        <f t="shared" ca="1" si="42"/>
        <v>106.93184152338604</v>
      </c>
      <c r="Z404" s="701">
        <v>259190</v>
      </c>
      <c r="AA404" s="716" t="s">
        <v>1183</v>
      </c>
    </row>
    <row r="405" spans="1:27" x14ac:dyDescent="0.45">
      <c r="A405" s="655">
        <v>44316</v>
      </c>
      <c r="B405" s="646">
        <v>2021</v>
      </c>
      <c r="C405" s="701">
        <v>4</v>
      </c>
      <c r="D405" s="656">
        <f t="shared" si="38"/>
        <v>44287</v>
      </c>
      <c r="E405" t="s">
        <v>1088</v>
      </c>
      <c r="F405" s="657">
        <v>1505</v>
      </c>
      <c r="G405" s="657">
        <v>4102</v>
      </c>
      <c r="H405" s="658" t="s">
        <v>688</v>
      </c>
      <c r="I405" s="659">
        <v>0</v>
      </c>
      <c r="J405" s="657">
        <v>8003</v>
      </c>
      <c r="K405" s="646" t="s">
        <v>1089</v>
      </c>
      <c r="L405" s="646" t="s">
        <v>1080</v>
      </c>
      <c r="M405" s="646" t="str">
        <f t="shared" si="39"/>
        <v>Posted</v>
      </c>
      <c r="N405" s="646" t="s">
        <v>1081</v>
      </c>
      <c r="O405" s="646">
        <v>35889</v>
      </c>
      <c r="P405" t="s">
        <v>1090</v>
      </c>
      <c r="Q405" s="701" t="str">
        <f t="shared" si="37"/>
        <v>HTG</v>
      </c>
      <c r="R405" s="660">
        <v>1950</v>
      </c>
      <c r="S405" s="660">
        <v>0</v>
      </c>
      <c r="T405" s="647">
        <v>0</v>
      </c>
      <c r="U405" s="661">
        <v>1950</v>
      </c>
      <c r="V405" s="661">
        <v>0</v>
      </c>
      <c r="W405" s="662">
        <f t="shared" si="40"/>
        <v>1950</v>
      </c>
      <c r="X405" s="647">
        <f t="shared" ca="1" si="41"/>
        <v>82.763000000000005</v>
      </c>
      <c r="Y405" s="662">
        <f t="shared" ca="1" si="42"/>
        <v>23.561253217017263</v>
      </c>
      <c r="Z405" s="701">
        <v>259191</v>
      </c>
      <c r="AA405" s="716" t="s">
        <v>1184</v>
      </c>
    </row>
    <row r="406" spans="1:27" x14ac:dyDescent="0.45">
      <c r="A406" s="655">
        <v>44316</v>
      </c>
      <c r="B406" s="646">
        <v>2021</v>
      </c>
      <c r="C406" s="701">
        <v>4</v>
      </c>
      <c r="D406" s="656">
        <f t="shared" si="38"/>
        <v>44287</v>
      </c>
      <c r="E406" t="s">
        <v>1088</v>
      </c>
      <c r="F406" s="657">
        <v>1505</v>
      </c>
      <c r="G406" s="657">
        <v>4102</v>
      </c>
      <c r="H406" s="658" t="s">
        <v>688</v>
      </c>
      <c r="I406" s="659">
        <v>0</v>
      </c>
      <c r="J406" s="657">
        <v>8003</v>
      </c>
      <c r="K406" s="646" t="s">
        <v>1089</v>
      </c>
      <c r="L406" s="646" t="s">
        <v>1080</v>
      </c>
      <c r="M406" s="646" t="str">
        <f t="shared" si="39"/>
        <v>Posted</v>
      </c>
      <c r="N406" s="646" t="s">
        <v>1081</v>
      </c>
      <c r="O406" s="646">
        <v>35889</v>
      </c>
      <c r="P406" t="s">
        <v>1091</v>
      </c>
      <c r="Q406" s="701" t="str">
        <f t="shared" si="37"/>
        <v>HTG</v>
      </c>
      <c r="R406" s="660">
        <v>4500</v>
      </c>
      <c r="S406" s="660">
        <v>0</v>
      </c>
      <c r="T406" s="647">
        <v>0</v>
      </c>
      <c r="U406" s="661">
        <v>4500</v>
      </c>
      <c r="V406" s="661">
        <v>0</v>
      </c>
      <c r="W406" s="662">
        <f t="shared" si="40"/>
        <v>4500</v>
      </c>
      <c r="X406" s="647">
        <f t="shared" ca="1" si="41"/>
        <v>82.763000000000005</v>
      </c>
      <c r="Y406" s="662">
        <f t="shared" ca="1" si="42"/>
        <v>54.372122808501381</v>
      </c>
      <c r="Z406" s="701">
        <v>259192</v>
      </c>
      <c r="AA406" s="716" t="s">
        <v>1184</v>
      </c>
    </row>
    <row r="407" spans="1:27" x14ac:dyDescent="0.45">
      <c r="A407" s="655">
        <v>44316</v>
      </c>
      <c r="B407" s="646">
        <v>2021</v>
      </c>
      <c r="C407" s="701">
        <v>4</v>
      </c>
      <c r="D407" s="656">
        <f t="shared" si="38"/>
        <v>44287</v>
      </c>
      <c r="E407" t="s">
        <v>1088</v>
      </c>
      <c r="F407" s="657">
        <v>1505</v>
      </c>
      <c r="G407" s="657">
        <v>4102</v>
      </c>
      <c r="H407" s="658" t="s">
        <v>688</v>
      </c>
      <c r="I407" s="659">
        <v>0</v>
      </c>
      <c r="J407" s="657">
        <v>8003</v>
      </c>
      <c r="K407" s="646" t="s">
        <v>1089</v>
      </c>
      <c r="L407" s="646" t="s">
        <v>1080</v>
      </c>
      <c r="M407" s="646" t="str">
        <f t="shared" si="39"/>
        <v>Posted</v>
      </c>
      <c r="N407" s="646" t="s">
        <v>1081</v>
      </c>
      <c r="O407" s="646">
        <v>35889</v>
      </c>
      <c r="P407" t="s">
        <v>1092</v>
      </c>
      <c r="Q407" s="701" t="str">
        <f t="shared" si="37"/>
        <v>HTG</v>
      </c>
      <c r="R407" s="660">
        <v>4500</v>
      </c>
      <c r="S407" s="660">
        <v>0</v>
      </c>
      <c r="T407" s="647">
        <v>0</v>
      </c>
      <c r="U407" s="661">
        <v>4500</v>
      </c>
      <c r="V407" s="661">
        <v>0</v>
      </c>
      <c r="W407" s="662">
        <f t="shared" si="40"/>
        <v>4500</v>
      </c>
      <c r="X407" s="647">
        <f t="shared" ca="1" si="41"/>
        <v>82.763000000000005</v>
      </c>
      <c r="Y407" s="662">
        <f t="shared" ca="1" si="42"/>
        <v>54.372122808501381</v>
      </c>
      <c r="Z407" s="701">
        <v>259193</v>
      </c>
      <c r="AA407" s="716" t="s">
        <v>1184</v>
      </c>
    </row>
    <row r="408" spans="1:27" x14ac:dyDescent="0.45">
      <c r="A408" s="655">
        <v>44316</v>
      </c>
      <c r="B408" s="646">
        <v>2021</v>
      </c>
      <c r="C408" s="701">
        <v>4</v>
      </c>
      <c r="D408" s="656">
        <f t="shared" si="38"/>
        <v>44287</v>
      </c>
      <c r="E408" t="s">
        <v>1093</v>
      </c>
      <c r="F408" s="657">
        <v>1502</v>
      </c>
      <c r="G408" s="657">
        <v>4102</v>
      </c>
      <c r="H408" s="658" t="s">
        <v>688</v>
      </c>
      <c r="I408" s="659">
        <v>0</v>
      </c>
      <c r="J408" s="657">
        <v>8003</v>
      </c>
      <c r="K408" s="646" t="s">
        <v>1094</v>
      </c>
      <c r="L408" s="646" t="s">
        <v>1080</v>
      </c>
      <c r="M408" s="646" t="str">
        <f t="shared" si="39"/>
        <v>Posted</v>
      </c>
      <c r="N408" s="646" t="s">
        <v>1081</v>
      </c>
      <c r="O408" s="646">
        <v>35889</v>
      </c>
      <c r="P408" t="s">
        <v>1095</v>
      </c>
      <c r="Q408" s="701" t="str">
        <f t="shared" si="37"/>
        <v>HTG</v>
      </c>
      <c r="R408" s="660">
        <v>14625</v>
      </c>
      <c r="S408" s="660">
        <v>0</v>
      </c>
      <c r="T408" s="647">
        <v>0</v>
      </c>
      <c r="U408" s="661">
        <v>14625</v>
      </c>
      <c r="V408" s="661">
        <v>0</v>
      </c>
      <c r="W408" s="662">
        <f t="shared" si="40"/>
        <v>14625</v>
      </c>
      <c r="X408" s="647">
        <f t="shared" ca="1" si="41"/>
        <v>82.763000000000005</v>
      </c>
      <c r="Y408" s="662">
        <f t="shared" ca="1" si="42"/>
        <v>176.7093991276295</v>
      </c>
      <c r="Z408" s="701">
        <v>259194</v>
      </c>
      <c r="AA408" s="716" t="s">
        <v>926</v>
      </c>
    </row>
    <row r="409" spans="1:27" x14ac:dyDescent="0.45">
      <c r="A409" s="655">
        <v>44316</v>
      </c>
      <c r="B409" s="646">
        <v>2021</v>
      </c>
      <c r="C409" s="701">
        <v>4</v>
      </c>
      <c r="D409" s="656">
        <f t="shared" si="38"/>
        <v>44287</v>
      </c>
      <c r="E409" t="s">
        <v>1093</v>
      </c>
      <c r="F409" s="657">
        <v>1502</v>
      </c>
      <c r="G409" s="657">
        <v>4102</v>
      </c>
      <c r="H409" s="658" t="s">
        <v>688</v>
      </c>
      <c r="I409" s="659">
        <v>0</v>
      </c>
      <c r="J409" s="657">
        <v>8003</v>
      </c>
      <c r="K409" s="646" t="s">
        <v>1094</v>
      </c>
      <c r="L409" s="646" t="s">
        <v>1080</v>
      </c>
      <c r="M409" s="646" t="str">
        <f t="shared" si="39"/>
        <v>Posted</v>
      </c>
      <c r="N409" s="646" t="s">
        <v>1081</v>
      </c>
      <c r="O409" s="646">
        <v>35889</v>
      </c>
      <c r="P409" t="s">
        <v>1096</v>
      </c>
      <c r="Q409" s="701" t="str">
        <f t="shared" si="37"/>
        <v>HTG</v>
      </c>
      <c r="R409" s="660">
        <v>33750</v>
      </c>
      <c r="S409" s="660">
        <v>0</v>
      </c>
      <c r="T409" s="647">
        <v>0</v>
      </c>
      <c r="U409" s="661">
        <v>33750</v>
      </c>
      <c r="V409" s="661">
        <v>0</v>
      </c>
      <c r="W409" s="662">
        <f t="shared" si="40"/>
        <v>33750</v>
      </c>
      <c r="X409" s="647">
        <f t="shared" ca="1" si="41"/>
        <v>82.763000000000005</v>
      </c>
      <c r="Y409" s="662">
        <f t="shared" ca="1" si="42"/>
        <v>407.79092106376032</v>
      </c>
      <c r="Z409" s="701">
        <v>259195</v>
      </c>
      <c r="AA409" s="716" t="s">
        <v>926</v>
      </c>
    </row>
    <row r="410" spans="1:27" x14ac:dyDescent="0.45">
      <c r="A410" s="655">
        <v>44316</v>
      </c>
      <c r="B410" s="646">
        <v>2021</v>
      </c>
      <c r="C410" s="701">
        <v>4</v>
      </c>
      <c r="D410" s="656">
        <f t="shared" si="38"/>
        <v>44287</v>
      </c>
      <c r="E410" t="s">
        <v>1093</v>
      </c>
      <c r="F410" s="657">
        <v>1502</v>
      </c>
      <c r="G410" s="657">
        <v>4102</v>
      </c>
      <c r="H410" s="658" t="s">
        <v>688</v>
      </c>
      <c r="I410" s="659">
        <v>0</v>
      </c>
      <c r="J410" s="657">
        <v>8003</v>
      </c>
      <c r="K410" s="646" t="s">
        <v>1094</v>
      </c>
      <c r="L410" s="646" t="s">
        <v>1080</v>
      </c>
      <c r="M410" s="646" t="str">
        <f t="shared" si="39"/>
        <v>Posted</v>
      </c>
      <c r="N410" s="646" t="s">
        <v>1081</v>
      </c>
      <c r="O410" s="646">
        <v>35889</v>
      </c>
      <c r="P410" t="s">
        <v>1097</v>
      </c>
      <c r="Q410" s="701" t="str">
        <f t="shared" si="37"/>
        <v>HTG</v>
      </c>
      <c r="R410" s="660">
        <v>33750</v>
      </c>
      <c r="S410" s="660">
        <v>0</v>
      </c>
      <c r="T410" s="647">
        <v>0</v>
      </c>
      <c r="U410" s="661">
        <v>33750</v>
      </c>
      <c r="V410" s="661">
        <v>0</v>
      </c>
      <c r="W410" s="662">
        <f t="shared" si="40"/>
        <v>33750</v>
      </c>
      <c r="X410" s="647">
        <f t="shared" ca="1" si="41"/>
        <v>82.763000000000005</v>
      </c>
      <c r="Y410" s="662">
        <f t="shared" ca="1" si="42"/>
        <v>407.79092106376032</v>
      </c>
      <c r="Z410" s="701">
        <v>259196</v>
      </c>
      <c r="AA410" s="716" t="s">
        <v>926</v>
      </c>
    </row>
    <row r="411" spans="1:27" x14ac:dyDescent="0.45">
      <c r="A411" s="655">
        <v>44316</v>
      </c>
      <c r="B411" s="646">
        <v>2021</v>
      </c>
      <c r="C411" s="701">
        <v>4</v>
      </c>
      <c r="D411" s="656">
        <f t="shared" si="38"/>
        <v>44287</v>
      </c>
      <c r="E411" t="s">
        <v>1098</v>
      </c>
      <c r="F411" s="657">
        <v>1503</v>
      </c>
      <c r="G411" s="657">
        <v>4102</v>
      </c>
      <c r="H411" s="658" t="s">
        <v>688</v>
      </c>
      <c r="I411" s="659">
        <v>0</v>
      </c>
      <c r="J411" s="657">
        <v>8003</v>
      </c>
      <c r="K411" s="646" t="s">
        <v>1099</v>
      </c>
      <c r="L411" s="646" t="s">
        <v>1080</v>
      </c>
      <c r="M411" s="646" t="str">
        <f t="shared" si="39"/>
        <v>Posted</v>
      </c>
      <c r="N411" s="646" t="s">
        <v>1081</v>
      </c>
      <c r="O411" s="646">
        <v>35889</v>
      </c>
      <c r="P411" t="s">
        <v>1100</v>
      </c>
      <c r="Q411" s="701" t="str">
        <f t="shared" si="37"/>
        <v>HTG</v>
      </c>
      <c r="R411" s="660">
        <v>3510</v>
      </c>
      <c r="S411" s="660">
        <v>0</v>
      </c>
      <c r="T411" s="647">
        <v>0</v>
      </c>
      <c r="U411" s="661">
        <v>3510</v>
      </c>
      <c r="V411" s="661">
        <v>0</v>
      </c>
      <c r="W411" s="662">
        <f t="shared" si="40"/>
        <v>3510</v>
      </c>
      <c r="X411" s="647">
        <f t="shared" ca="1" si="41"/>
        <v>82.763000000000005</v>
      </c>
      <c r="Y411" s="662">
        <f t="shared" ca="1" si="42"/>
        <v>42.410255790631076</v>
      </c>
      <c r="Z411" s="701">
        <v>259197</v>
      </c>
      <c r="AA411" s="716" t="s">
        <v>1177</v>
      </c>
    </row>
    <row r="412" spans="1:27" x14ac:dyDescent="0.45">
      <c r="A412" s="655">
        <v>44316</v>
      </c>
      <c r="B412" s="646">
        <v>2021</v>
      </c>
      <c r="C412" s="701">
        <v>4</v>
      </c>
      <c r="D412" s="656">
        <f t="shared" si="38"/>
        <v>44287</v>
      </c>
      <c r="E412" t="s">
        <v>1098</v>
      </c>
      <c r="F412" s="657">
        <v>1503</v>
      </c>
      <c r="G412" s="657">
        <v>4102</v>
      </c>
      <c r="H412" s="658" t="s">
        <v>688</v>
      </c>
      <c r="I412" s="659">
        <v>0</v>
      </c>
      <c r="J412" s="657">
        <v>8003</v>
      </c>
      <c r="K412" s="646" t="s">
        <v>1099</v>
      </c>
      <c r="L412" s="646" t="s">
        <v>1080</v>
      </c>
      <c r="M412" s="646" t="str">
        <f t="shared" si="39"/>
        <v>Posted</v>
      </c>
      <c r="N412" s="646" t="s">
        <v>1081</v>
      </c>
      <c r="O412" s="646">
        <v>35889</v>
      </c>
      <c r="P412" t="s">
        <v>1101</v>
      </c>
      <c r="Q412" s="701" t="str">
        <f t="shared" si="37"/>
        <v>HTG</v>
      </c>
      <c r="R412" s="660">
        <v>8100</v>
      </c>
      <c r="S412" s="660">
        <v>0</v>
      </c>
      <c r="T412" s="647">
        <v>0</v>
      </c>
      <c r="U412" s="661">
        <v>8100</v>
      </c>
      <c r="V412" s="661">
        <v>0</v>
      </c>
      <c r="W412" s="662">
        <f t="shared" si="40"/>
        <v>8100</v>
      </c>
      <c r="X412" s="647">
        <f t="shared" ca="1" si="41"/>
        <v>82.763000000000005</v>
      </c>
      <c r="Y412" s="662">
        <f t="shared" ca="1" si="42"/>
        <v>97.869821055302481</v>
      </c>
      <c r="Z412" s="701">
        <v>259198</v>
      </c>
      <c r="AA412" s="716" t="s">
        <v>1177</v>
      </c>
    </row>
    <row r="413" spans="1:27" x14ac:dyDescent="0.45">
      <c r="A413" s="655">
        <v>44316</v>
      </c>
      <c r="B413" s="646">
        <v>2021</v>
      </c>
      <c r="C413" s="701">
        <v>4</v>
      </c>
      <c r="D413" s="656">
        <f t="shared" si="38"/>
        <v>44287</v>
      </c>
      <c r="E413" t="s">
        <v>1098</v>
      </c>
      <c r="F413" s="657">
        <v>1503</v>
      </c>
      <c r="G413" s="657">
        <v>4102</v>
      </c>
      <c r="H413" s="658" t="s">
        <v>688</v>
      </c>
      <c r="I413" s="659">
        <v>0</v>
      </c>
      <c r="J413" s="657">
        <v>8003</v>
      </c>
      <c r="K413" s="646" t="s">
        <v>1099</v>
      </c>
      <c r="L413" s="646" t="s">
        <v>1080</v>
      </c>
      <c r="M413" s="646" t="str">
        <f t="shared" si="39"/>
        <v>Posted</v>
      </c>
      <c r="N413" s="646" t="s">
        <v>1081</v>
      </c>
      <c r="O413" s="646">
        <v>35889</v>
      </c>
      <c r="P413" t="s">
        <v>1102</v>
      </c>
      <c r="Q413" s="701" t="str">
        <f t="shared" si="37"/>
        <v>HTG</v>
      </c>
      <c r="R413" s="660">
        <v>8100</v>
      </c>
      <c r="S413" s="660">
        <v>0</v>
      </c>
      <c r="T413" s="647">
        <v>0</v>
      </c>
      <c r="U413" s="661">
        <v>8100</v>
      </c>
      <c r="V413" s="661">
        <v>0</v>
      </c>
      <c r="W413" s="662">
        <f t="shared" si="40"/>
        <v>8100</v>
      </c>
      <c r="X413" s="647">
        <f t="shared" ca="1" si="41"/>
        <v>82.763000000000005</v>
      </c>
      <c r="Y413" s="662">
        <f t="shared" ca="1" si="42"/>
        <v>97.869821055302481</v>
      </c>
      <c r="Z413" s="701">
        <v>259199</v>
      </c>
      <c r="AA413" s="716" t="s">
        <v>1177</v>
      </c>
    </row>
    <row r="414" spans="1:27" x14ac:dyDescent="0.45">
      <c r="A414" s="655">
        <v>44316</v>
      </c>
      <c r="B414" s="646">
        <v>2021</v>
      </c>
      <c r="C414" s="701">
        <v>4</v>
      </c>
      <c r="D414" s="656">
        <f t="shared" si="38"/>
        <v>44287</v>
      </c>
      <c r="E414" t="s">
        <v>1103</v>
      </c>
      <c r="F414" s="657">
        <v>1501</v>
      </c>
      <c r="G414" s="657">
        <v>4102</v>
      </c>
      <c r="H414" s="658" t="s">
        <v>688</v>
      </c>
      <c r="I414" s="659">
        <v>0</v>
      </c>
      <c r="J414" s="657">
        <v>8003</v>
      </c>
      <c r="K414" s="646" t="s">
        <v>1104</v>
      </c>
      <c r="L414" s="646" t="s">
        <v>1080</v>
      </c>
      <c r="M414" s="646" t="str">
        <f t="shared" si="39"/>
        <v>Posted</v>
      </c>
      <c r="N414" s="646" t="s">
        <v>1081</v>
      </c>
      <c r="O414" s="646">
        <v>35889</v>
      </c>
      <c r="P414" t="s">
        <v>1105</v>
      </c>
      <c r="Q414" s="701" t="str">
        <f t="shared" si="37"/>
        <v>HTG</v>
      </c>
      <c r="R414" s="660">
        <v>20475</v>
      </c>
      <c r="S414" s="660">
        <v>0</v>
      </c>
      <c r="T414" s="647">
        <v>0</v>
      </c>
      <c r="U414" s="661">
        <v>20475</v>
      </c>
      <c r="V414" s="661">
        <v>0</v>
      </c>
      <c r="W414" s="662">
        <f t="shared" si="40"/>
        <v>20475</v>
      </c>
      <c r="X414" s="647">
        <f t="shared" ca="1" si="41"/>
        <v>82.763000000000005</v>
      </c>
      <c r="Y414" s="662">
        <f t="shared" ca="1" si="42"/>
        <v>247.39315877868128</v>
      </c>
      <c r="Z414" s="701">
        <v>259200</v>
      </c>
      <c r="AA414" s="716" t="s">
        <v>1178</v>
      </c>
    </row>
    <row r="415" spans="1:27" x14ac:dyDescent="0.45">
      <c r="A415" s="655">
        <v>44316</v>
      </c>
      <c r="B415" s="646">
        <v>2021</v>
      </c>
      <c r="C415" s="701">
        <v>4</v>
      </c>
      <c r="D415" s="656">
        <f t="shared" si="38"/>
        <v>44287</v>
      </c>
      <c r="E415" t="s">
        <v>1103</v>
      </c>
      <c r="F415" s="657">
        <v>1501</v>
      </c>
      <c r="G415" s="657">
        <v>4102</v>
      </c>
      <c r="H415" s="658" t="s">
        <v>688</v>
      </c>
      <c r="I415" s="659">
        <v>0</v>
      </c>
      <c r="J415" s="657">
        <v>8003</v>
      </c>
      <c r="K415" s="646" t="s">
        <v>1104</v>
      </c>
      <c r="L415" s="646" t="s">
        <v>1080</v>
      </c>
      <c r="M415" s="646" t="str">
        <f t="shared" si="39"/>
        <v>Posted</v>
      </c>
      <c r="N415" s="646" t="s">
        <v>1081</v>
      </c>
      <c r="O415" s="646">
        <v>35889</v>
      </c>
      <c r="P415" t="s">
        <v>1106</v>
      </c>
      <c r="Q415" s="701" t="str">
        <f t="shared" si="37"/>
        <v>HTG</v>
      </c>
      <c r="R415" s="660">
        <v>47250</v>
      </c>
      <c r="S415" s="660">
        <v>0</v>
      </c>
      <c r="T415" s="647">
        <v>0</v>
      </c>
      <c r="U415" s="661">
        <v>47250</v>
      </c>
      <c r="V415" s="661">
        <v>0</v>
      </c>
      <c r="W415" s="662">
        <f t="shared" si="40"/>
        <v>47250</v>
      </c>
      <c r="X415" s="647">
        <f t="shared" ca="1" si="41"/>
        <v>82.763000000000005</v>
      </c>
      <c r="Y415" s="662">
        <f t="shared" ca="1" si="42"/>
        <v>570.90728948926449</v>
      </c>
      <c r="Z415" s="701">
        <v>259201</v>
      </c>
      <c r="AA415" s="716" t="s">
        <v>1178</v>
      </c>
    </row>
    <row r="416" spans="1:27" x14ac:dyDescent="0.45">
      <c r="A416" s="655">
        <v>44316</v>
      </c>
      <c r="B416" s="646">
        <v>2021</v>
      </c>
      <c r="C416" s="701">
        <v>4</v>
      </c>
      <c r="D416" s="656">
        <f t="shared" si="38"/>
        <v>44287</v>
      </c>
      <c r="E416" t="s">
        <v>1103</v>
      </c>
      <c r="F416" s="657">
        <v>1501</v>
      </c>
      <c r="G416" s="657">
        <v>4102</v>
      </c>
      <c r="H416" s="658" t="s">
        <v>688</v>
      </c>
      <c r="I416" s="659">
        <v>0</v>
      </c>
      <c r="J416" s="657">
        <v>8003</v>
      </c>
      <c r="K416" s="646" t="s">
        <v>1104</v>
      </c>
      <c r="L416" s="646" t="s">
        <v>1080</v>
      </c>
      <c r="M416" s="646" t="str">
        <f t="shared" si="39"/>
        <v>Posted</v>
      </c>
      <c r="N416" s="646" t="s">
        <v>1081</v>
      </c>
      <c r="O416" s="646">
        <v>35889</v>
      </c>
      <c r="P416" t="s">
        <v>1107</v>
      </c>
      <c r="Q416" s="701" t="str">
        <f t="shared" si="37"/>
        <v>HTG</v>
      </c>
      <c r="R416" s="660">
        <v>47250</v>
      </c>
      <c r="S416" s="660">
        <v>0</v>
      </c>
      <c r="T416" s="647">
        <v>0</v>
      </c>
      <c r="U416" s="661">
        <v>47250</v>
      </c>
      <c r="V416" s="661">
        <v>0</v>
      </c>
      <c r="W416" s="662">
        <f t="shared" si="40"/>
        <v>47250</v>
      </c>
      <c r="X416" s="647">
        <f t="shared" ca="1" si="41"/>
        <v>82.763000000000005</v>
      </c>
      <c r="Y416" s="662">
        <f t="shared" ca="1" si="42"/>
        <v>570.90728948926449</v>
      </c>
      <c r="Z416" s="701">
        <v>259202</v>
      </c>
      <c r="AA416" s="716" t="s">
        <v>1178</v>
      </c>
    </row>
    <row r="417" spans="1:27" x14ac:dyDescent="0.45">
      <c r="A417" s="655">
        <v>44316</v>
      </c>
      <c r="B417" s="646">
        <v>2021</v>
      </c>
      <c r="C417" s="701">
        <v>4</v>
      </c>
      <c r="D417" s="656">
        <f t="shared" si="38"/>
        <v>44287</v>
      </c>
      <c r="E417" t="s">
        <v>1108</v>
      </c>
      <c r="F417" s="657">
        <v>1683</v>
      </c>
      <c r="G417" s="657">
        <v>4102</v>
      </c>
      <c r="H417" s="658" t="s">
        <v>688</v>
      </c>
      <c r="I417" s="659">
        <v>0</v>
      </c>
      <c r="J417" s="657">
        <v>8003</v>
      </c>
      <c r="K417" s="646" t="s">
        <v>1109</v>
      </c>
      <c r="L417" s="646" t="s">
        <v>1080</v>
      </c>
      <c r="M417" s="646" t="str">
        <f t="shared" si="39"/>
        <v>Posted</v>
      </c>
      <c r="N417" s="646" t="s">
        <v>1081</v>
      </c>
      <c r="O417" s="646">
        <v>35889</v>
      </c>
      <c r="P417" t="s">
        <v>1110</v>
      </c>
      <c r="Q417" s="701" t="str">
        <f t="shared" si="37"/>
        <v>HTG</v>
      </c>
      <c r="R417" s="660">
        <v>10893.6</v>
      </c>
      <c r="S417" s="660">
        <v>0</v>
      </c>
      <c r="T417" s="647">
        <v>0</v>
      </c>
      <c r="U417" s="661">
        <v>10893.6</v>
      </c>
      <c r="V417" s="661">
        <v>0</v>
      </c>
      <c r="W417" s="662">
        <f t="shared" si="40"/>
        <v>10893.6</v>
      </c>
      <c r="X417" s="647">
        <f t="shared" ca="1" si="41"/>
        <v>82.763000000000005</v>
      </c>
      <c r="Y417" s="662">
        <f t="shared" ca="1" si="42"/>
        <v>131.62403489482014</v>
      </c>
      <c r="Z417" s="701">
        <v>259203</v>
      </c>
      <c r="AA417" s="716" t="s">
        <v>1179</v>
      </c>
    </row>
    <row r="418" spans="1:27" x14ac:dyDescent="0.45">
      <c r="A418" s="655">
        <v>44316</v>
      </c>
      <c r="B418" s="646">
        <v>2021</v>
      </c>
      <c r="C418" s="701">
        <v>4</v>
      </c>
      <c r="D418" s="656">
        <f t="shared" si="38"/>
        <v>44287</v>
      </c>
      <c r="E418" t="s">
        <v>1108</v>
      </c>
      <c r="F418" s="657">
        <v>1683</v>
      </c>
      <c r="G418" s="657">
        <v>4102</v>
      </c>
      <c r="H418" s="658" t="s">
        <v>688</v>
      </c>
      <c r="I418" s="659">
        <v>0</v>
      </c>
      <c r="J418" s="657">
        <v>8003</v>
      </c>
      <c r="K418" s="646" t="s">
        <v>1109</v>
      </c>
      <c r="L418" s="646" t="s">
        <v>1080</v>
      </c>
      <c r="M418" s="646" t="str">
        <f t="shared" si="39"/>
        <v>Posted</v>
      </c>
      <c r="N418" s="646" t="s">
        <v>1081</v>
      </c>
      <c r="O418" s="646">
        <v>35889</v>
      </c>
      <c r="P418" t="s">
        <v>1111</v>
      </c>
      <c r="Q418" s="701" t="str">
        <f t="shared" si="37"/>
        <v>HTG</v>
      </c>
      <c r="R418" s="660">
        <v>14000</v>
      </c>
      <c r="S418" s="660">
        <v>0</v>
      </c>
      <c r="T418" s="647">
        <v>0</v>
      </c>
      <c r="U418" s="661">
        <v>14000</v>
      </c>
      <c r="V418" s="661">
        <v>0</v>
      </c>
      <c r="W418" s="662">
        <f t="shared" si="40"/>
        <v>14000</v>
      </c>
      <c r="X418" s="647">
        <f t="shared" ca="1" si="41"/>
        <v>82.763000000000005</v>
      </c>
      <c r="Y418" s="662">
        <f t="shared" ca="1" si="42"/>
        <v>169.15771540422651</v>
      </c>
      <c r="Z418" s="701">
        <v>259204</v>
      </c>
      <c r="AA418" s="716" t="s">
        <v>1179</v>
      </c>
    </row>
    <row r="419" spans="1:27" x14ac:dyDescent="0.45">
      <c r="A419" s="655">
        <v>44316</v>
      </c>
      <c r="B419" s="646">
        <v>2021</v>
      </c>
      <c r="C419" s="701">
        <v>4</v>
      </c>
      <c r="D419" s="656">
        <f t="shared" si="38"/>
        <v>44287</v>
      </c>
      <c r="E419" t="s">
        <v>1108</v>
      </c>
      <c r="F419" s="657">
        <v>1683</v>
      </c>
      <c r="G419" s="657">
        <v>4102</v>
      </c>
      <c r="H419" s="658" t="s">
        <v>688</v>
      </c>
      <c r="I419" s="659">
        <v>0</v>
      </c>
      <c r="J419" s="657">
        <v>8003</v>
      </c>
      <c r="K419" s="646" t="s">
        <v>1109</v>
      </c>
      <c r="L419" s="646" t="s">
        <v>1080</v>
      </c>
      <c r="M419" s="646" t="str">
        <f t="shared" si="39"/>
        <v>Posted</v>
      </c>
      <c r="N419" s="646" t="s">
        <v>1081</v>
      </c>
      <c r="O419" s="646">
        <v>35889</v>
      </c>
      <c r="P419" t="s">
        <v>1112</v>
      </c>
      <c r="Q419" s="701" t="str">
        <f t="shared" si="37"/>
        <v>HTG</v>
      </c>
      <c r="R419" s="660">
        <v>11800</v>
      </c>
      <c r="S419" s="660">
        <v>0</v>
      </c>
      <c r="T419" s="647">
        <v>0</v>
      </c>
      <c r="U419" s="661">
        <v>11800</v>
      </c>
      <c r="V419" s="661">
        <v>0</v>
      </c>
      <c r="W419" s="662">
        <f t="shared" si="40"/>
        <v>11800</v>
      </c>
      <c r="X419" s="647">
        <f t="shared" ca="1" si="41"/>
        <v>82.763000000000005</v>
      </c>
      <c r="Y419" s="662">
        <f t="shared" ca="1" si="42"/>
        <v>142.57578869784805</v>
      </c>
      <c r="Z419" s="701">
        <v>259205</v>
      </c>
      <c r="AA419" s="716" t="s">
        <v>1179</v>
      </c>
    </row>
    <row r="420" spans="1:27" x14ac:dyDescent="0.45">
      <c r="A420" s="655">
        <v>44316</v>
      </c>
      <c r="B420" s="646">
        <v>2021</v>
      </c>
      <c r="C420" s="701">
        <v>4</v>
      </c>
      <c r="D420" s="656">
        <f t="shared" si="38"/>
        <v>44287</v>
      </c>
      <c r="E420" t="s">
        <v>1108</v>
      </c>
      <c r="F420" s="657">
        <v>1683</v>
      </c>
      <c r="G420" s="657">
        <v>4102</v>
      </c>
      <c r="H420" s="658" t="s">
        <v>688</v>
      </c>
      <c r="I420" s="659">
        <v>0</v>
      </c>
      <c r="J420" s="657">
        <v>8003</v>
      </c>
      <c r="K420" s="646" t="s">
        <v>1109</v>
      </c>
      <c r="L420" s="646" t="s">
        <v>1080</v>
      </c>
      <c r="M420" s="646" t="str">
        <f t="shared" si="39"/>
        <v>Posted</v>
      </c>
      <c r="N420" s="646" t="s">
        <v>1081</v>
      </c>
      <c r="O420" s="646">
        <v>35889</v>
      </c>
      <c r="P420" t="s">
        <v>1113</v>
      </c>
      <c r="Q420" s="701" t="str">
        <f t="shared" si="37"/>
        <v>HTG</v>
      </c>
      <c r="R420" s="660">
        <v>9500</v>
      </c>
      <c r="S420" s="660">
        <v>0</v>
      </c>
      <c r="T420" s="647">
        <v>0</v>
      </c>
      <c r="U420" s="661">
        <v>9500</v>
      </c>
      <c r="V420" s="661">
        <v>0</v>
      </c>
      <c r="W420" s="662">
        <f t="shared" si="40"/>
        <v>9500</v>
      </c>
      <c r="X420" s="647">
        <f t="shared" ca="1" si="41"/>
        <v>82.763000000000005</v>
      </c>
      <c r="Y420" s="662">
        <f t="shared" ca="1" si="42"/>
        <v>114.78559259572513</v>
      </c>
      <c r="Z420" s="701">
        <v>259206</v>
      </c>
      <c r="AA420" s="716" t="s">
        <v>1179</v>
      </c>
    </row>
    <row r="421" spans="1:27" x14ac:dyDescent="0.45">
      <c r="A421" s="655">
        <v>44316</v>
      </c>
      <c r="B421" s="646">
        <v>2021</v>
      </c>
      <c r="C421" s="701">
        <v>4</v>
      </c>
      <c r="D421" s="656">
        <f t="shared" si="38"/>
        <v>44287</v>
      </c>
      <c r="E421" t="s">
        <v>1108</v>
      </c>
      <c r="F421" s="657">
        <v>1683</v>
      </c>
      <c r="G421" s="657">
        <v>4102</v>
      </c>
      <c r="H421" s="658" t="s">
        <v>688</v>
      </c>
      <c r="I421" s="659">
        <v>0</v>
      </c>
      <c r="J421" s="657">
        <v>8003</v>
      </c>
      <c r="K421" s="646" t="s">
        <v>1109</v>
      </c>
      <c r="L421" s="646" t="s">
        <v>1080</v>
      </c>
      <c r="M421" s="646" t="str">
        <f t="shared" si="39"/>
        <v>Posted</v>
      </c>
      <c r="N421" s="646" t="s">
        <v>1081</v>
      </c>
      <c r="O421" s="646">
        <v>35889</v>
      </c>
      <c r="P421" t="s">
        <v>1114</v>
      </c>
      <c r="Q421" s="701" t="str">
        <f t="shared" si="37"/>
        <v>HTG</v>
      </c>
      <c r="R421" s="660">
        <v>3800</v>
      </c>
      <c r="S421" s="660">
        <v>0</v>
      </c>
      <c r="T421" s="647">
        <v>0</v>
      </c>
      <c r="U421" s="661">
        <v>3800</v>
      </c>
      <c r="V421" s="661">
        <v>0</v>
      </c>
      <c r="W421" s="662">
        <f t="shared" si="40"/>
        <v>3800</v>
      </c>
      <c r="X421" s="647">
        <f t="shared" ca="1" si="41"/>
        <v>82.763000000000005</v>
      </c>
      <c r="Y421" s="662">
        <f t="shared" ca="1" si="42"/>
        <v>45.914237038290054</v>
      </c>
      <c r="Z421" s="701">
        <v>259207</v>
      </c>
      <c r="AA421" s="716" t="s">
        <v>1179</v>
      </c>
    </row>
    <row r="422" spans="1:27" x14ac:dyDescent="0.45">
      <c r="A422" s="655">
        <v>44316</v>
      </c>
      <c r="B422" s="646">
        <v>2021</v>
      </c>
      <c r="C422" s="701">
        <v>4</v>
      </c>
      <c r="D422" s="656">
        <f t="shared" si="38"/>
        <v>44287</v>
      </c>
      <c r="E422" t="s">
        <v>1115</v>
      </c>
      <c r="F422" s="657">
        <v>1510</v>
      </c>
      <c r="G422" s="657">
        <v>4102</v>
      </c>
      <c r="H422" s="658" t="s">
        <v>688</v>
      </c>
      <c r="I422" s="659">
        <v>0</v>
      </c>
      <c r="J422" s="657">
        <v>8003</v>
      </c>
      <c r="K422" s="646" t="s">
        <v>1116</v>
      </c>
      <c r="L422" s="646" t="s">
        <v>1080</v>
      </c>
      <c r="M422" s="646" t="str">
        <f t="shared" si="39"/>
        <v>Posted</v>
      </c>
      <c r="N422" s="646" t="s">
        <v>1081</v>
      </c>
      <c r="O422" s="646">
        <v>35889</v>
      </c>
      <c r="P422" t="s">
        <v>1117</v>
      </c>
      <c r="Q422" s="701" t="str">
        <f t="shared" si="37"/>
        <v>HTG</v>
      </c>
      <c r="R422" s="660">
        <v>39000</v>
      </c>
      <c r="S422" s="660">
        <v>0</v>
      </c>
      <c r="T422" s="647">
        <v>0</v>
      </c>
      <c r="U422" s="661">
        <v>39000</v>
      </c>
      <c r="V422" s="661">
        <v>0</v>
      </c>
      <c r="W422" s="662">
        <f t="shared" si="40"/>
        <v>39000</v>
      </c>
      <c r="X422" s="647">
        <f t="shared" ca="1" si="41"/>
        <v>82.763000000000005</v>
      </c>
      <c r="Y422" s="662">
        <f t="shared" ca="1" si="42"/>
        <v>471.22506434034528</v>
      </c>
      <c r="Z422" s="701">
        <v>259208</v>
      </c>
      <c r="AA422" s="716" t="s">
        <v>1180</v>
      </c>
    </row>
    <row r="423" spans="1:27" x14ac:dyDescent="0.45">
      <c r="A423" s="655">
        <v>44316</v>
      </c>
      <c r="B423" s="646">
        <v>2021</v>
      </c>
      <c r="C423" s="701">
        <v>4</v>
      </c>
      <c r="D423" s="656">
        <f t="shared" si="38"/>
        <v>44287</v>
      </c>
      <c r="E423" t="s">
        <v>1115</v>
      </c>
      <c r="F423" s="657">
        <v>1510</v>
      </c>
      <c r="G423" s="657">
        <v>4102</v>
      </c>
      <c r="H423" s="658" t="s">
        <v>688</v>
      </c>
      <c r="I423" s="659">
        <v>0</v>
      </c>
      <c r="J423" s="657">
        <v>8003</v>
      </c>
      <c r="K423" s="646" t="s">
        <v>1116</v>
      </c>
      <c r="L423" s="646" t="s">
        <v>1080</v>
      </c>
      <c r="M423" s="646" t="str">
        <f t="shared" si="39"/>
        <v>Posted</v>
      </c>
      <c r="N423" s="646" t="s">
        <v>1081</v>
      </c>
      <c r="O423" s="646">
        <v>35889</v>
      </c>
      <c r="P423" t="s">
        <v>1118</v>
      </c>
      <c r="Q423" s="701" t="str">
        <f t="shared" si="37"/>
        <v>HTG</v>
      </c>
      <c r="R423" s="660">
        <v>90000</v>
      </c>
      <c r="S423" s="660">
        <v>0</v>
      </c>
      <c r="T423" s="647">
        <v>0</v>
      </c>
      <c r="U423" s="661">
        <v>90000</v>
      </c>
      <c r="V423" s="661">
        <v>0</v>
      </c>
      <c r="W423" s="662">
        <f t="shared" si="40"/>
        <v>90000</v>
      </c>
      <c r="X423" s="647">
        <f t="shared" ca="1" si="41"/>
        <v>82.763000000000005</v>
      </c>
      <c r="Y423" s="662">
        <f t="shared" ca="1" si="42"/>
        <v>1087.4424561700275</v>
      </c>
      <c r="Z423" s="701">
        <v>259209</v>
      </c>
      <c r="AA423" s="716" t="s">
        <v>1180</v>
      </c>
    </row>
    <row r="424" spans="1:27" x14ac:dyDescent="0.45">
      <c r="A424" s="655">
        <v>44316</v>
      </c>
      <c r="B424" s="646">
        <v>2021</v>
      </c>
      <c r="C424" s="701">
        <v>4</v>
      </c>
      <c r="D424" s="656">
        <f t="shared" si="38"/>
        <v>44287</v>
      </c>
      <c r="E424" t="s">
        <v>1115</v>
      </c>
      <c r="F424" s="657">
        <v>1510</v>
      </c>
      <c r="G424" s="657">
        <v>4102</v>
      </c>
      <c r="H424" s="658" t="s">
        <v>688</v>
      </c>
      <c r="I424" s="659">
        <v>0</v>
      </c>
      <c r="J424" s="657">
        <v>8003</v>
      </c>
      <c r="K424" s="646" t="s">
        <v>1116</v>
      </c>
      <c r="L424" s="646" t="s">
        <v>1080</v>
      </c>
      <c r="M424" s="646" t="str">
        <f t="shared" si="39"/>
        <v>Posted</v>
      </c>
      <c r="N424" s="646" t="s">
        <v>1081</v>
      </c>
      <c r="O424" s="646">
        <v>35889</v>
      </c>
      <c r="P424" t="s">
        <v>1119</v>
      </c>
      <c r="Q424" s="701" t="str">
        <f t="shared" si="37"/>
        <v>HTG</v>
      </c>
      <c r="R424" s="660">
        <v>90000</v>
      </c>
      <c r="S424" s="660">
        <v>0</v>
      </c>
      <c r="T424" s="647">
        <v>0</v>
      </c>
      <c r="U424" s="661">
        <v>90000</v>
      </c>
      <c r="V424" s="661">
        <v>0</v>
      </c>
      <c r="W424" s="662">
        <f t="shared" si="40"/>
        <v>90000</v>
      </c>
      <c r="X424" s="647">
        <f t="shared" ca="1" si="41"/>
        <v>82.763000000000005</v>
      </c>
      <c r="Y424" s="662">
        <f t="shared" ca="1" si="42"/>
        <v>1087.4424561700275</v>
      </c>
      <c r="Z424" s="701">
        <v>259210</v>
      </c>
      <c r="AA424" s="716" t="s">
        <v>1180</v>
      </c>
    </row>
    <row r="425" spans="1:27" x14ac:dyDescent="0.45">
      <c r="A425" s="655">
        <v>44316</v>
      </c>
      <c r="B425" s="646">
        <v>2021</v>
      </c>
      <c r="C425" s="701">
        <v>4</v>
      </c>
      <c r="D425" s="656">
        <f t="shared" si="38"/>
        <v>44287</v>
      </c>
      <c r="E425" t="s">
        <v>1120</v>
      </c>
      <c r="F425" s="657">
        <v>1511</v>
      </c>
      <c r="G425" s="657">
        <v>4102</v>
      </c>
      <c r="H425" s="658" t="s">
        <v>688</v>
      </c>
      <c r="I425" s="659">
        <v>0</v>
      </c>
      <c r="J425" s="657">
        <v>8003</v>
      </c>
      <c r="K425" s="646" t="s">
        <v>1121</v>
      </c>
      <c r="L425" s="646" t="s">
        <v>1080</v>
      </c>
      <c r="M425" s="646" t="str">
        <f t="shared" si="39"/>
        <v>Posted</v>
      </c>
      <c r="N425" s="646" t="s">
        <v>1081</v>
      </c>
      <c r="O425" s="646">
        <v>35889</v>
      </c>
      <c r="P425" t="s">
        <v>1122</v>
      </c>
      <c r="Q425" s="701" t="str">
        <f t="shared" si="37"/>
        <v>HTG</v>
      </c>
      <c r="R425" s="660">
        <v>11700</v>
      </c>
      <c r="S425" s="660">
        <v>0</v>
      </c>
      <c r="T425" s="647">
        <v>0</v>
      </c>
      <c r="U425" s="661">
        <v>11700</v>
      </c>
      <c r="V425" s="661">
        <v>0</v>
      </c>
      <c r="W425" s="662">
        <f t="shared" si="40"/>
        <v>11700</v>
      </c>
      <c r="X425" s="647">
        <f t="shared" ca="1" si="41"/>
        <v>82.763000000000005</v>
      </c>
      <c r="Y425" s="662">
        <f t="shared" ca="1" si="42"/>
        <v>141.3675193021036</v>
      </c>
      <c r="Z425" s="701">
        <v>259211</v>
      </c>
      <c r="AA425" s="716" t="s">
        <v>1181</v>
      </c>
    </row>
    <row r="426" spans="1:27" x14ac:dyDescent="0.45">
      <c r="A426" s="655">
        <v>44316</v>
      </c>
      <c r="B426" s="646">
        <v>2021</v>
      </c>
      <c r="C426" s="701">
        <v>4</v>
      </c>
      <c r="D426" s="656">
        <f t="shared" si="38"/>
        <v>44287</v>
      </c>
      <c r="E426" t="s">
        <v>1120</v>
      </c>
      <c r="F426" s="657">
        <v>1511</v>
      </c>
      <c r="G426" s="657">
        <v>4102</v>
      </c>
      <c r="H426" s="658" t="s">
        <v>688</v>
      </c>
      <c r="I426" s="659">
        <v>0</v>
      </c>
      <c r="J426" s="657">
        <v>8003</v>
      </c>
      <c r="K426" s="646" t="s">
        <v>1121</v>
      </c>
      <c r="L426" s="646" t="s">
        <v>1080</v>
      </c>
      <c r="M426" s="646" t="str">
        <f t="shared" si="39"/>
        <v>Posted</v>
      </c>
      <c r="N426" s="646" t="s">
        <v>1081</v>
      </c>
      <c r="O426" s="646">
        <v>35889</v>
      </c>
      <c r="P426" t="s">
        <v>1123</v>
      </c>
      <c r="Q426" s="701" t="str">
        <f t="shared" si="37"/>
        <v>HTG</v>
      </c>
      <c r="R426" s="660">
        <v>27000</v>
      </c>
      <c r="S426" s="660">
        <v>0</v>
      </c>
      <c r="T426" s="647">
        <v>0</v>
      </c>
      <c r="U426" s="661">
        <v>27000</v>
      </c>
      <c r="V426" s="661">
        <v>0</v>
      </c>
      <c r="W426" s="662">
        <f t="shared" si="40"/>
        <v>27000</v>
      </c>
      <c r="X426" s="647">
        <f t="shared" ca="1" si="41"/>
        <v>82.763000000000005</v>
      </c>
      <c r="Y426" s="662">
        <f t="shared" ca="1" si="42"/>
        <v>326.23273685100827</v>
      </c>
      <c r="Z426" s="701">
        <v>259212</v>
      </c>
      <c r="AA426" s="716" t="s">
        <v>1181</v>
      </c>
    </row>
    <row r="427" spans="1:27" x14ac:dyDescent="0.45">
      <c r="A427" s="655">
        <v>44316</v>
      </c>
      <c r="B427" s="646">
        <v>2021</v>
      </c>
      <c r="C427" s="701">
        <v>4</v>
      </c>
      <c r="D427" s="656">
        <f t="shared" si="38"/>
        <v>44287</v>
      </c>
      <c r="E427" t="s">
        <v>1120</v>
      </c>
      <c r="F427" s="657">
        <v>1511</v>
      </c>
      <c r="G427" s="657">
        <v>4102</v>
      </c>
      <c r="H427" s="658" t="s">
        <v>688</v>
      </c>
      <c r="I427" s="659">
        <v>0</v>
      </c>
      <c r="J427" s="657">
        <v>8003</v>
      </c>
      <c r="K427" s="646" t="s">
        <v>1121</v>
      </c>
      <c r="L427" s="646" t="s">
        <v>1080</v>
      </c>
      <c r="M427" s="646" t="str">
        <f t="shared" si="39"/>
        <v>Posted</v>
      </c>
      <c r="N427" s="646" t="s">
        <v>1081</v>
      </c>
      <c r="O427" s="646">
        <v>35889</v>
      </c>
      <c r="P427" t="s">
        <v>1124</v>
      </c>
      <c r="Q427" s="701" t="str">
        <f t="shared" si="37"/>
        <v>HTG</v>
      </c>
      <c r="R427" s="660">
        <v>27000</v>
      </c>
      <c r="S427" s="660">
        <v>0</v>
      </c>
      <c r="T427" s="647">
        <v>0</v>
      </c>
      <c r="U427" s="661">
        <v>27000</v>
      </c>
      <c r="V427" s="661">
        <v>0</v>
      </c>
      <c r="W427" s="662">
        <f t="shared" si="40"/>
        <v>27000</v>
      </c>
      <c r="X427" s="647">
        <f t="shared" ca="1" si="41"/>
        <v>82.763000000000005</v>
      </c>
      <c r="Y427" s="662">
        <f t="shared" ca="1" si="42"/>
        <v>326.23273685100827</v>
      </c>
      <c r="Z427" s="701">
        <v>259213</v>
      </c>
      <c r="AA427" s="716" t="s">
        <v>1181</v>
      </c>
    </row>
    <row r="428" spans="1:27" x14ac:dyDescent="0.45">
      <c r="A428" s="655">
        <v>44316</v>
      </c>
      <c r="B428" s="646">
        <v>2021</v>
      </c>
      <c r="C428" s="701">
        <v>4</v>
      </c>
      <c r="D428" s="656">
        <f t="shared" si="38"/>
        <v>44287</v>
      </c>
      <c r="E428" t="s">
        <v>1125</v>
      </c>
      <c r="F428" s="657">
        <v>1512</v>
      </c>
      <c r="G428" s="657">
        <v>4102</v>
      </c>
      <c r="H428" s="658" t="s">
        <v>688</v>
      </c>
      <c r="I428" s="659">
        <v>0</v>
      </c>
      <c r="J428" s="657">
        <v>8003</v>
      </c>
      <c r="K428" s="646" t="s">
        <v>1126</v>
      </c>
      <c r="L428" s="646" t="s">
        <v>1080</v>
      </c>
      <c r="M428" s="646" t="str">
        <f t="shared" si="39"/>
        <v>Posted</v>
      </c>
      <c r="N428" s="646" t="s">
        <v>1081</v>
      </c>
      <c r="O428" s="646">
        <v>35889</v>
      </c>
      <c r="P428" t="s">
        <v>1127</v>
      </c>
      <c r="Q428" s="701" t="str">
        <f t="shared" si="37"/>
        <v>HTG</v>
      </c>
      <c r="R428" s="660">
        <v>4333.33</v>
      </c>
      <c r="S428" s="660">
        <v>0</v>
      </c>
      <c r="T428" s="647">
        <v>0</v>
      </c>
      <c r="U428" s="661">
        <v>4333.33</v>
      </c>
      <c r="V428" s="661">
        <v>0</v>
      </c>
      <c r="W428" s="662">
        <f t="shared" si="40"/>
        <v>4333.33</v>
      </c>
      <c r="X428" s="647">
        <f t="shared" ca="1" si="41"/>
        <v>82.763000000000005</v>
      </c>
      <c r="Y428" s="662">
        <f t="shared" ca="1" si="42"/>
        <v>52.358300206614061</v>
      </c>
      <c r="Z428" s="701">
        <v>259214</v>
      </c>
      <c r="AA428" s="716" t="s">
        <v>1171</v>
      </c>
    </row>
    <row r="429" spans="1:27" x14ac:dyDescent="0.45">
      <c r="A429" s="655">
        <v>44316</v>
      </c>
      <c r="B429" s="646">
        <v>2021</v>
      </c>
      <c r="C429" s="701">
        <v>4</v>
      </c>
      <c r="D429" s="656">
        <f t="shared" si="38"/>
        <v>44287</v>
      </c>
      <c r="E429" t="s">
        <v>1125</v>
      </c>
      <c r="F429" s="657">
        <v>1512</v>
      </c>
      <c r="G429" s="657">
        <v>4102</v>
      </c>
      <c r="H429" s="658" t="s">
        <v>688</v>
      </c>
      <c r="I429" s="659">
        <v>0</v>
      </c>
      <c r="J429" s="657">
        <v>8003</v>
      </c>
      <c r="K429" s="646" t="s">
        <v>1126</v>
      </c>
      <c r="L429" s="646" t="s">
        <v>1080</v>
      </c>
      <c r="M429" s="646" t="str">
        <f t="shared" si="39"/>
        <v>Posted</v>
      </c>
      <c r="N429" s="646" t="s">
        <v>1081</v>
      </c>
      <c r="O429" s="646">
        <v>35889</v>
      </c>
      <c r="P429" t="s">
        <v>1128</v>
      </c>
      <c r="Q429" s="701" t="str">
        <f t="shared" si="37"/>
        <v>HTG</v>
      </c>
      <c r="R429" s="660">
        <v>4333.33</v>
      </c>
      <c r="S429" s="660">
        <v>0</v>
      </c>
      <c r="T429" s="647">
        <v>0</v>
      </c>
      <c r="U429" s="661">
        <v>4333.33</v>
      </c>
      <c r="V429" s="661">
        <v>0</v>
      </c>
      <c r="W429" s="662">
        <f t="shared" si="40"/>
        <v>4333.33</v>
      </c>
      <c r="X429" s="647">
        <f t="shared" ca="1" si="41"/>
        <v>82.763000000000005</v>
      </c>
      <c r="Y429" s="662">
        <f t="shared" ca="1" si="42"/>
        <v>52.358300206614061</v>
      </c>
      <c r="Z429" s="701">
        <v>259215</v>
      </c>
      <c r="AA429" s="716" t="s">
        <v>1171</v>
      </c>
    </row>
    <row r="430" spans="1:27" x14ac:dyDescent="0.45">
      <c r="A430" s="655">
        <v>44316</v>
      </c>
      <c r="B430" s="646">
        <v>2021</v>
      </c>
      <c r="C430" s="701">
        <v>4</v>
      </c>
      <c r="D430" s="656">
        <f t="shared" si="38"/>
        <v>44287</v>
      </c>
      <c r="E430" t="s">
        <v>1125</v>
      </c>
      <c r="F430" s="657">
        <v>1512</v>
      </c>
      <c r="G430" s="657">
        <v>4102</v>
      </c>
      <c r="H430" s="658" t="s">
        <v>688</v>
      </c>
      <c r="I430" s="659">
        <v>0</v>
      </c>
      <c r="J430" s="657">
        <v>8003</v>
      </c>
      <c r="K430" s="646" t="s">
        <v>1126</v>
      </c>
      <c r="L430" s="646" t="s">
        <v>1080</v>
      </c>
      <c r="M430" s="646" t="str">
        <f t="shared" si="39"/>
        <v>Posted</v>
      </c>
      <c r="N430" s="646" t="s">
        <v>1081</v>
      </c>
      <c r="O430" s="646">
        <v>35889</v>
      </c>
      <c r="P430" t="s">
        <v>1129</v>
      </c>
      <c r="Q430" s="701" t="str">
        <f t="shared" si="37"/>
        <v>HTG</v>
      </c>
      <c r="R430" s="660">
        <v>10000</v>
      </c>
      <c r="S430" s="660">
        <v>0</v>
      </c>
      <c r="T430" s="647">
        <v>0</v>
      </c>
      <c r="U430" s="661">
        <v>10000</v>
      </c>
      <c r="V430" s="661">
        <v>0</v>
      </c>
      <c r="W430" s="662">
        <f t="shared" si="40"/>
        <v>10000</v>
      </c>
      <c r="X430" s="647">
        <f t="shared" ca="1" si="41"/>
        <v>82.763000000000005</v>
      </c>
      <c r="Y430" s="662">
        <f t="shared" ca="1" si="42"/>
        <v>120.82693957444751</v>
      </c>
      <c r="Z430" s="701">
        <v>259216</v>
      </c>
      <c r="AA430" s="716" t="s">
        <v>1171</v>
      </c>
    </row>
    <row r="431" spans="1:27" x14ac:dyDescent="0.45">
      <c r="A431" s="655">
        <v>44316</v>
      </c>
      <c r="B431" s="646">
        <v>2021</v>
      </c>
      <c r="C431" s="701">
        <v>4</v>
      </c>
      <c r="D431" s="656">
        <f t="shared" si="38"/>
        <v>44287</v>
      </c>
      <c r="E431" t="s">
        <v>1125</v>
      </c>
      <c r="F431" s="657">
        <v>1512</v>
      </c>
      <c r="G431" s="657">
        <v>4102</v>
      </c>
      <c r="H431" s="658" t="s">
        <v>688</v>
      </c>
      <c r="I431" s="659">
        <v>0</v>
      </c>
      <c r="J431" s="657">
        <v>8003</v>
      </c>
      <c r="K431" s="646" t="s">
        <v>1126</v>
      </c>
      <c r="L431" s="646" t="s">
        <v>1080</v>
      </c>
      <c r="M431" s="646" t="str">
        <f t="shared" si="39"/>
        <v>Posted</v>
      </c>
      <c r="N431" s="646" t="s">
        <v>1081</v>
      </c>
      <c r="O431" s="646">
        <v>35889</v>
      </c>
      <c r="P431" t="s">
        <v>1130</v>
      </c>
      <c r="Q431" s="701" t="str">
        <f t="shared" si="37"/>
        <v>HTG</v>
      </c>
      <c r="R431" s="660">
        <v>10000</v>
      </c>
      <c r="S431" s="660">
        <v>0</v>
      </c>
      <c r="T431" s="647">
        <v>0</v>
      </c>
      <c r="U431" s="661">
        <v>10000</v>
      </c>
      <c r="V431" s="661">
        <v>0</v>
      </c>
      <c r="W431" s="662">
        <f t="shared" si="40"/>
        <v>10000</v>
      </c>
      <c r="X431" s="647">
        <f t="shared" ca="1" si="41"/>
        <v>82.763000000000005</v>
      </c>
      <c r="Y431" s="662">
        <f t="shared" ca="1" si="42"/>
        <v>120.82693957444751</v>
      </c>
      <c r="Z431" s="701">
        <v>259217</v>
      </c>
      <c r="AA431" s="716" t="s">
        <v>1171</v>
      </c>
    </row>
    <row r="432" spans="1:27" x14ac:dyDescent="0.45">
      <c r="A432" s="655">
        <v>44316</v>
      </c>
      <c r="B432" s="646">
        <v>2021</v>
      </c>
      <c r="C432" s="701">
        <v>4</v>
      </c>
      <c r="D432" s="656">
        <f t="shared" si="38"/>
        <v>44287</v>
      </c>
      <c r="E432" t="s">
        <v>1125</v>
      </c>
      <c r="F432" s="657">
        <v>1512</v>
      </c>
      <c r="G432" s="657">
        <v>4102</v>
      </c>
      <c r="H432" s="658" t="s">
        <v>688</v>
      </c>
      <c r="I432" s="659">
        <v>0</v>
      </c>
      <c r="J432" s="657">
        <v>8003</v>
      </c>
      <c r="K432" s="646" t="s">
        <v>1126</v>
      </c>
      <c r="L432" s="646" t="s">
        <v>1080</v>
      </c>
      <c r="M432" s="646" t="str">
        <f t="shared" si="39"/>
        <v>Posted</v>
      </c>
      <c r="N432" s="646" t="s">
        <v>1081</v>
      </c>
      <c r="O432" s="646">
        <v>35889</v>
      </c>
      <c r="P432" t="s">
        <v>1131</v>
      </c>
      <c r="Q432" s="701" t="str">
        <f t="shared" si="37"/>
        <v>HTG</v>
      </c>
      <c r="R432" s="660">
        <v>10000</v>
      </c>
      <c r="S432" s="660">
        <v>0</v>
      </c>
      <c r="T432" s="647">
        <v>0</v>
      </c>
      <c r="U432" s="661">
        <v>10000</v>
      </c>
      <c r="V432" s="661">
        <v>0</v>
      </c>
      <c r="W432" s="662">
        <f t="shared" si="40"/>
        <v>10000</v>
      </c>
      <c r="X432" s="647">
        <f t="shared" ca="1" si="41"/>
        <v>82.763000000000005</v>
      </c>
      <c r="Y432" s="662">
        <f t="shared" ca="1" si="42"/>
        <v>120.82693957444751</v>
      </c>
      <c r="Z432" s="701">
        <v>259218</v>
      </c>
      <c r="AA432" s="716" t="s">
        <v>1171</v>
      </c>
    </row>
    <row r="433" spans="1:27" x14ac:dyDescent="0.45">
      <c r="A433" s="655">
        <v>44316</v>
      </c>
      <c r="B433" s="646">
        <v>2021</v>
      </c>
      <c r="C433" s="701">
        <v>4</v>
      </c>
      <c r="D433" s="656">
        <f t="shared" si="38"/>
        <v>44287</v>
      </c>
      <c r="E433" t="s">
        <v>1125</v>
      </c>
      <c r="F433" s="657">
        <v>1512</v>
      </c>
      <c r="G433" s="657">
        <v>4102</v>
      </c>
      <c r="H433" s="658" t="s">
        <v>688</v>
      </c>
      <c r="I433" s="659">
        <v>0</v>
      </c>
      <c r="J433" s="657">
        <v>8003</v>
      </c>
      <c r="K433" s="646" t="s">
        <v>1126</v>
      </c>
      <c r="L433" s="646" t="s">
        <v>1080</v>
      </c>
      <c r="M433" s="646" t="str">
        <f t="shared" si="39"/>
        <v>Posted</v>
      </c>
      <c r="N433" s="646" t="s">
        <v>1081</v>
      </c>
      <c r="O433" s="646">
        <v>35889</v>
      </c>
      <c r="P433" t="s">
        <v>1132</v>
      </c>
      <c r="Q433" s="701" t="str">
        <f t="shared" si="37"/>
        <v>HTG</v>
      </c>
      <c r="R433" s="660">
        <v>10000</v>
      </c>
      <c r="S433" s="660">
        <v>0</v>
      </c>
      <c r="T433" s="647">
        <v>0</v>
      </c>
      <c r="U433" s="661">
        <v>10000</v>
      </c>
      <c r="V433" s="661">
        <v>0</v>
      </c>
      <c r="W433" s="662">
        <f t="shared" si="40"/>
        <v>10000</v>
      </c>
      <c r="X433" s="647">
        <f t="shared" ca="1" si="41"/>
        <v>82.763000000000005</v>
      </c>
      <c r="Y433" s="662">
        <f t="shared" ca="1" si="42"/>
        <v>120.82693957444751</v>
      </c>
      <c r="Z433" s="701">
        <v>259219</v>
      </c>
      <c r="AA433" s="716" t="s">
        <v>1171</v>
      </c>
    </row>
    <row r="434" spans="1:27" x14ac:dyDescent="0.45">
      <c r="A434" s="655">
        <v>44316</v>
      </c>
      <c r="B434" s="646">
        <v>2021</v>
      </c>
      <c r="C434" s="701">
        <v>4</v>
      </c>
      <c r="D434" s="656">
        <f t="shared" si="38"/>
        <v>44287</v>
      </c>
      <c r="E434" t="s">
        <v>1133</v>
      </c>
      <c r="F434" s="657">
        <v>1513</v>
      </c>
      <c r="G434" s="657">
        <v>4102</v>
      </c>
      <c r="H434" s="658" t="s">
        <v>688</v>
      </c>
      <c r="I434" s="659">
        <v>0</v>
      </c>
      <c r="J434" s="657">
        <v>8003</v>
      </c>
      <c r="K434" s="646" t="s">
        <v>1134</v>
      </c>
      <c r="L434" s="646" t="s">
        <v>1080</v>
      </c>
      <c r="M434" s="646" t="str">
        <f t="shared" si="39"/>
        <v>Posted</v>
      </c>
      <c r="N434" s="646" t="s">
        <v>1081</v>
      </c>
      <c r="O434" s="646">
        <v>35889</v>
      </c>
      <c r="P434" t="s">
        <v>1135</v>
      </c>
      <c r="Q434" s="701" t="str">
        <f t="shared" si="37"/>
        <v>HTG</v>
      </c>
      <c r="R434" s="660">
        <v>27000</v>
      </c>
      <c r="S434" s="660">
        <v>0</v>
      </c>
      <c r="T434" s="647">
        <v>0</v>
      </c>
      <c r="U434" s="661">
        <v>27000</v>
      </c>
      <c r="V434" s="661">
        <v>0</v>
      </c>
      <c r="W434" s="662">
        <f t="shared" si="40"/>
        <v>27000</v>
      </c>
      <c r="X434" s="647">
        <f t="shared" ca="1" si="41"/>
        <v>82.763000000000005</v>
      </c>
      <c r="Y434" s="662">
        <f t="shared" ca="1" si="42"/>
        <v>326.23273685100827</v>
      </c>
      <c r="Z434" s="701">
        <v>259220</v>
      </c>
      <c r="AA434" s="716" t="s">
        <v>1182</v>
      </c>
    </row>
    <row r="435" spans="1:27" x14ac:dyDescent="0.45">
      <c r="A435" s="655">
        <v>44316</v>
      </c>
      <c r="B435" s="646">
        <v>2021</v>
      </c>
      <c r="C435" s="701">
        <v>4</v>
      </c>
      <c r="D435" s="656">
        <f t="shared" si="38"/>
        <v>44287</v>
      </c>
      <c r="E435" t="s">
        <v>1133</v>
      </c>
      <c r="F435" s="657">
        <v>1513</v>
      </c>
      <c r="G435" s="657">
        <v>4102</v>
      </c>
      <c r="H435" s="658" t="s">
        <v>688</v>
      </c>
      <c r="I435" s="659">
        <v>0</v>
      </c>
      <c r="J435" s="657">
        <v>8003</v>
      </c>
      <c r="K435" s="646" t="s">
        <v>1134</v>
      </c>
      <c r="L435" s="646" t="s">
        <v>1080</v>
      </c>
      <c r="M435" s="646" t="str">
        <f t="shared" si="39"/>
        <v>Posted</v>
      </c>
      <c r="N435" s="646" t="s">
        <v>1081</v>
      </c>
      <c r="O435" s="646">
        <v>35889</v>
      </c>
      <c r="P435" t="s">
        <v>1136</v>
      </c>
      <c r="Q435" s="701" t="str">
        <f t="shared" ref="Q435:Q453" si="43">LEFT("HTG            ",3)</f>
        <v>HTG</v>
      </c>
      <c r="R435" s="660">
        <v>27000</v>
      </c>
      <c r="S435" s="660">
        <v>0</v>
      </c>
      <c r="T435" s="647">
        <v>0</v>
      </c>
      <c r="U435" s="661">
        <v>27000</v>
      </c>
      <c r="V435" s="661">
        <v>0</v>
      </c>
      <c r="W435" s="662">
        <f t="shared" si="40"/>
        <v>27000</v>
      </c>
      <c r="X435" s="647">
        <f t="shared" ca="1" si="41"/>
        <v>82.763000000000005</v>
      </c>
      <c r="Y435" s="662">
        <f t="shared" ca="1" si="42"/>
        <v>326.23273685100827</v>
      </c>
      <c r="Z435" s="701">
        <v>259221</v>
      </c>
      <c r="AA435" s="716" t="s">
        <v>1182</v>
      </c>
    </row>
    <row r="436" spans="1:27" x14ac:dyDescent="0.45">
      <c r="A436" s="655">
        <v>44316</v>
      </c>
      <c r="B436" s="646">
        <v>2021</v>
      </c>
      <c r="C436" s="701">
        <v>4</v>
      </c>
      <c r="D436" s="656">
        <f t="shared" si="38"/>
        <v>44287</v>
      </c>
      <c r="E436" t="s">
        <v>1133</v>
      </c>
      <c r="F436" s="657">
        <v>1513</v>
      </c>
      <c r="G436" s="657">
        <v>4102</v>
      </c>
      <c r="H436" s="658" t="s">
        <v>688</v>
      </c>
      <c r="I436" s="659">
        <v>0</v>
      </c>
      <c r="J436" s="657">
        <v>8003</v>
      </c>
      <c r="K436" s="646" t="s">
        <v>1134</v>
      </c>
      <c r="L436" s="646" t="s">
        <v>1080</v>
      </c>
      <c r="M436" s="646" t="str">
        <f t="shared" si="39"/>
        <v>Posted</v>
      </c>
      <c r="N436" s="646" t="s">
        <v>1081</v>
      </c>
      <c r="O436" s="646">
        <v>35889</v>
      </c>
      <c r="P436" t="s">
        <v>1137</v>
      </c>
      <c r="Q436" s="701" t="str">
        <f t="shared" si="43"/>
        <v>HTG</v>
      </c>
      <c r="R436" s="660">
        <v>11700</v>
      </c>
      <c r="S436" s="660">
        <v>0</v>
      </c>
      <c r="T436" s="647">
        <v>0</v>
      </c>
      <c r="U436" s="661">
        <v>11700</v>
      </c>
      <c r="V436" s="661">
        <v>0</v>
      </c>
      <c r="W436" s="662">
        <f t="shared" si="40"/>
        <v>11700</v>
      </c>
      <c r="X436" s="647">
        <f t="shared" ca="1" si="41"/>
        <v>82.763000000000005</v>
      </c>
      <c r="Y436" s="662">
        <f t="shared" ca="1" si="42"/>
        <v>141.3675193021036</v>
      </c>
      <c r="Z436" s="701">
        <v>259222</v>
      </c>
      <c r="AA436" s="716" t="s">
        <v>1182</v>
      </c>
    </row>
    <row r="437" spans="1:27" x14ac:dyDescent="0.45">
      <c r="A437" s="655">
        <v>44316</v>
      </c>
      <c r="B437" s="646">
        <v>2021</v>
      </c>
      <c r="C437" s="701">
        <v>4</v>
      </c>
      <c r="D437" s="656">
        <f t="shared" si="38"/>
        <v>44287</v>
      </c>
      <c r="E437" t="s">
        <v>1133</v>
      </c>
      <c r="F437" s="657">
        <v>1513</v>
      </c>
      <c r="G437" s="657">
        <v>4102</v>
      </c>
      <c r="H437" s="658" t="s">
        <v>688</v>
      </c>
      <c r="I437" s="659">
        <v>0</v>
      </c>
      <c r="J437" s="657">
        <v>8003</v>
      </c>
      <c r="K437" s="646" t="s">
        <v>1134</v>
      </c>
      <c r="L437" s="646" t="s">
        <v>1080</v>
      </c>
      <c r="M437" s="646" t="str">
        <f t="shared" si="39"/>
        <v>Posted</v>
      </c>
      <c r="N437" s="646" t="s">
        <v>1081</v>
      </c>
      <c r="O437" s="646">
        <v>35889</v>
      </c>
      <c r="P437" t="s">
        <v>1138</v>
      </c>
      <c r="Q437" s="701" t="str">
        <f t="shared" si="43"/>
        <v>HTG</v>
      </c>
      <c r="R437" s="660">
        <v>11700</v>
      </c>
      <c r="S437" s="660">
        <v>0</v>
      </c>
      <c r="T437" s="647">
        <v>0</v>
      </c>
      <c r="U437" s="661">
        <v>11700</v>
      </c>
      <c r="V437" s="661">
        <v>0</v>
      </c>
      <c r="W437" s="662">
        <f t="shared" si="40"/>
        <v>11700</v>
      </c>
      <c r="X437" s="647">
        <f t="shared" ca="1" si="41"/>
        <v>82.763000000000005</v>
      </c>
      <c r="Y437" s="662">
        <f t="shared" ca="1" si="42"/>
        <v>141.3675193021036</v>
      </c>
      <c r="Z437" s="701">
        <v>259223</v>
      </c>
      <c r="AA437" s="716" t="s">
        <v>1182</v>
      </c>
    </row>
    <row r="438" spans="1:27" x14ac:dyDescent="0.45">
      <c r="A438" s="655">
        <v>44316</v>
      </c>
      <c r="B438" s="646">
        <v>2021</v>
      </c>
      <c r="C438" s="701">
        <v>4</v>
      </c>
      <c r="D438" s="656">
        <f t="shared" si="38"/>
        <v>44287</v>
      </c>
      <c r="E438" t="s">
        <v>1133</v>
      </c>
      <c r="F438" s="657">
        <v>1513</v>
      </c>
      <c r="G438" s="657">
        <v>4102</v>
      </c>
      <c r="H438" s="658" t="s">
        <v>688</v>
      </c>
      <c r="I438" s="659">
        <v>0</v>
      </c>
      <c r="J438" s="657">
        <v>8003</v>
      </c>
      <c r="K438" s="646" t="s">
        <v>1134</v>
      </c>
      <c r="L438" s="646" t="s">
        <v>1080</v>
      </c>
      <c r="M438" s="646" t="str">
        <f t="shared" si="39"/>
        <v>Posted</v>
      </c>
      <c r="N438" s="646" t="s">
        <v>1081</v>
      </c>
      <c r="O438" s="646">
        <v>35889</v>
      </c>
      <c r="P438" t="s">
        <v>1139</v>
      </c>
      <c r="Q438" s="701" t="str">
        <f t="shared" si="43"/>
        <v>HTG</v>
      </c>
      <c r="R438" s="660">
        <v>11700</v>
      </c>
      <c r="S438" s="660">
        <v>0</v>
      </c>
      <c r="T438" s="647">
        <v>0</v>
      </c>
      <c r="U438" s="661">
        <v>11700</v>
      </c>
      <c r="V438" s="661">
        <v>0</v>
      </c>
      <c r="W438" s="662">
        <f t="shared" si="40"/>
        <v>11700</v>
      </c>
      <c r="X438" s="647">
        <f t="shared" ca="1" si="41"/>
        <v>82.763000000000005</v>
      </c>
      <c r="Y438" s="662">
        <f t="shared" ca="1" si="42"/>
        <v>141.3675193021036</v>
      </c>
      <c r="Z438" s="701">
        <v>259224</v>
      </c>
      <c r="AA438" s="716" t="s">
        <v>1182</v>
      </c>
    </row>
    <row r="439" spans="1:27" x14ac:dyDescent="0.45">
      <c r="A439" s="655">
        <v>44316</v>
      </c>
      <c r="B439" s="646">
        <v>2021</v>
      </c>
      <c r="C439" s="701">
        <v>4</v>
      </c>
      <c r="D439" s="656">
        <f t="shared" si="38"/>
        <v>44287</v>
      </c>
      <c r="E439" t="s">
        <v>1133</v>
      </c>
      <c r="F439" s="657">
        <v>1513</v>
      </c>
      <c r="G439" s="657">
        <v>4102</v>
      </c>
      <c r="H439" s="658" t="s">
        <v>688</v>
      </c>
      <c r="I439" s="659">
        <v>0</v>
      </c>
      <c r="J439" s="657">
        <v>8003</v>
      </c>
      <c r="K439" s="646" t="s">
        <v>1134</v>
      </c>
      <c r="L439" s="646" t="s">
        <v>1080</v>
      </c>
      <c r="M439" s="646" t="str">
        <f t="shared" si="39"/>
        <v>Posted</v>
      </c>
      <c r="N439" s="646" t="s">
        <v>1081</v>
      </c>
      <c r="O439" s="646">
        <v>35889</v>
      </c>
      <c r="P439" t="s">
        <v>1140</v>
      </c>
      <c r="Q439" s="701" t="str">
        <f t="shared" si="43"/>
        <v>HTG</v>
      </c>
      <c r="R439" s="660">
        <v>11700</v>
      </c>
      <c r="S439" s="660">
        <v>0</v>
      </c>
      <c r="T439" s="647">
        <v>0</v>
      </c>
      <c r="U439" s="661">
        <v>11700</v>
      </c>
      <c r="V439" s="661">
        <v>0</v>
      </c>
      <c r="W439" s="662">
        <f t="shared" si="40"/>
        <v>11700</v>
      </c>
      <c r="X439" s="647">
        <f t="shared" ca="1" si="41"/>
        <v>82.763000000000005</v>
      </c>
      <c r="Y439" s="662">
        <f t="shared" ca="1" si="42"/>
        <v>141.3675193021036</v>
      </c>
      <c r="Z439" s="701">
        <v>259225</v>
      </c>
      <c r="AA439" s="716" t="s">
        <v>1182</v>
      </c>
    </row>
    <row r="440" spans="1:27" x14ac:dyDescent="0.45">
      <c r="A440" s="655">
        <v>44316</v>
      </c>
      <c r="B440" s="646">
        <v>2021</v>
      </c>
      <c r="C440" s="701">
        <v>4</v>
      </c>
      <c r="D440" s="656">
        <f t="shared" si="38"/>
        <v>44287</v>
      </c>
      <c r="E440" t="s">
        <v>1133</v>
      </c>
      <c r="F440" s="657">
        <v>1513</v>
      </c>
      <c r="G440" s="657">
        <v>4102</v>
      </c>
      <c r="H440" s="658" t="s">
        <v>688</v>
      </c>
      <c r="I440" s="659">
        <v>0</v>
      </c>
      <c r="J440" s="657">
        <v>8003</v>
      </c>
      <c r="K440" s="646" t="s">
        <v>1134</v>
      </c>
      <c r="L440" s="646" t="s">
        <v>1080</v>
      </c>
      <c r="M440" s="646" t="str">
        <f t="shared" si="39"/>
        <v>Posted</v>
      </c>
      <c r="N440" s="646" t="s">
        <v>1081</v>
      </c>
      <c r="O440" s="646">
        <v>35889</v>
      </c>
      <c r="P440" t="s">
        <v>1141</v>
      </c>
      <c r="Q440" s="701" t="str">
        <f t="shared" si="43"/>
        <v>HTG</v>
      </c>
      <c r="R440" s="660">
        <v>27000</v>
      </c>
      <c r="S440" s="660">
        <v>0</v>
      </c>
      <c r="T440" s="647">
        <v>0</v>
      </c>
      <c r="U440" s="661">
        <v>27000</v>
      </c>
      <c r="V440" s="661">
        <v>0</v>
      </c>
      <c r="W440" s="662">
        <f t="shared" si="40"/>
        <v>27000</v>
      </c>
      <c r="X440" s="647">
        <f t="shared" ca="1" si="41"/>
        <v>82.763000000000005</v>
      </c>
      <c r="Y440" s="662">
        <f t="shared" ca="1" si="42"/>
        <v>326.23273685100827</v>
      </c>
      <c r="Z440" s="701">
        <v>259226</v>
      </c>
      <c r="AA440" s="716" t="s">
        <v>1182</v>
      </c>
    </row>
    <row r="441" spans="1:27" x14ac:dyDescent="0.45">
      <c r="A441" s="655">
        <v>44316</v>
      </c>
      <c r="B441" s="646">
        <v>2021</v>
      </c>
      <c r="C441" s="701">
        <v>4</v>
      </c>
      <c r="D441" s="656">
        <f t="shared" si="38"/>
        <v>44287</v>
      </c>
      <c r="E441" t="s">
        <v>1133</v>
      </c>
      <c r="F441" s="657">
        <v>1513</v>
      </c>
      <c r="G441" s="657">
        <v>4102</v>
      </c>
      <c r="H441" s="658" t="s">
        <v>688</v>
      </c>
      <c r="I441" s="659">
        <v>0</v>
      </c>
      <c r="J441" s="657">
        <v>8003</v>
      </c>
      <c r="K441" s="646" t="s">
        <v>1134</v>
      </c>
      <c r="L441" s="646" t="s">
        <v>1080</v>
      </c>
      <c r="M441" s="646" t="str">
        <f t="shared" si="39"/>
        <v>Posted</v>
      </c>
      <c r="N441" s="646" t="s">
        <v>1081</v>
      </c>
      <c r="O441" s="646">
        <v>35889</v>
      </c>
      <c r="P441" t="s">
        <v>1142</v>
      </c>
      <c r="Q441" s="701" t="str">
        <f t="shared" si="43"/>
        <v>HTG</v>
      </c>
      <c r="R441" s="660">
        <v>27000</v>
      </c>
      <c r="S441" s="660">
        <v>0</v>
      </c>
      <c r="T441" s="647">
        <v>0</v>
      </c>
      <c r="U441" s="661">
        <v>27000</v>
      </c>
      <c r="V441" s="661">
        <v>0</v>
      </c>
      <c r="W441" s="662">
        <f t="shared" si="40"/>
        <v>27000</v>
      </c>
      <c r="X441" s="647">
        <f t="shared" ca="1" si="41"/>
        <v>82.763000000000005</v>
      </c>
      <c r="Y441" s="662">
        <f t="shared" ca="1" si="42"/>
        <v>326.23273685100827</v>
      </c>
      <c r="Z441" s="701">
        <v>259227</v>
      </c>
      <c r="AA441" s="716" t="s">
        <v>1182</v>
      </c>
    </row>
    <row r="442" spans="1:27" x14ac:dyDescent="0.45">
      <c r="A442" s="655">
        <v>44316</v>
      </c>
      <c r="B442" s="646">
        <v>2021</v>
      </c>
      <c r="C442" s="701">
        <v>4</v>
      </c>
      <c r="D442" s="656">
        <f t="shared" si="38"/>
        <v>44287</v>
      </c>
      <c r="E442" t="s">
        <v>1133</v>
      </c>
      <c r="F442" s="657">
        <v>1513</v>
      </c>
      <c r="G442" s="657">
        <v>4102</v>
      </c>
      <c r="H442" s="658" t="s">
        <v>688</v>
      </c>
      <c r="I442" s="659">
        <v>0</v>
      </c>
      <c r="J442" s="657">
        <v>8003</v>
      </c>
      <c r="K442" s="646" t="s">
        <v>1134</v>
      </c>
      <c r="L442" s="646" t="s">
        <v>1080</v>
      </c>
      <c r="M442" s="646" t="str">
        <f t="shared" si="39"/>
        <v>Posted</v>
      </c>
      <c r="N442" s="646" t="s">
        <v>1081</v>
      </c>
      <c r="O442" s="646">
        <v>35889</v>
      </c>
      <c r="P442" t="s">
        <v>1143</v>
      </c>
      <c r="Q442" s="701" t="str">
        <f t="shared" si="43"/>
        <v>HTG</v>
      </c>
      <c r="R442" s="660">
        <v>27000</v>
      </c>
      <c r="S442" s="660">
        <v>0</v>
      </c>
      <c r="T442" s="647">
        <v>0</v>
      </c>
      <c r="U442" s="661">
        <v>27000</v>
      </c>
      <c r="V442" s="661">
        <v>0</v>
      </c>
      <c r="W442" s="662">
        <f t="shared" si="40"/>
        <v>27000</v>
      </c>
      <c r="X442" s="647">
        <f t="shared" ca="1" si="41"/>
        <v>82.763000000000005</v>
      </c>
      <c r="Y442" s="662">
        <f t="shared" ca="1" si="42"/>
        <v>326.23273685100827</v>
      </c>
      <c r="Z442" s="701">
        <v>259228</v>
      </c>
      <c r="AA442" s="716" t="s">
        <v>1182</v>
      </c>
    </row>
    <row r="443" spans="1:27" x14ac:dyDescent="0.45">
      <c r="A443" s="655">
        <v>44316</v>
      </c>
      <c r="B443" s="646">
        <v>2021</v>
      </c>
      <c r="C443" s="701">
        <v>4</v>
      </c>
      <c r="D443" s="656">
        <f t="shared" si="38"/>
        <v>44287</v>
      </c>
      <c r="E443" t="s">
        <v>1133</v>
      </c>
      <c r="F443" s="657">
        <v>1513</v>
      </c>
      <c r="G443" s="657">
        <v>4102</v>
      </c>
      <c r="H443" s="658" t="s">
        <v>688</v>
      </c>
      <c r="I443" s="659">
        <v>0</v>
      </c>
      <c r="J443" s="657">
        <v>8003</v>
      </c>
      <c r="K443" s="646" t="s">
        <v>1134</v>
      </c>
      <c r="L443" s="646" t="s">
        <v>1080</v>
      </c>
      <c r="M443" s="646" t="str">
        <f t="shared" si="39"/>
        <v>Posted</v>
      </c>
      <c r="N443" s="646" t="s">
        <v>1081</v>
      </c>
      <c r="O443" s="646">
        <v>35889</v>
      </c>
      <c r="P443" t="s">
        <v>1144</v>
      </c>
      <c r="Q443" s="701" t="str">
        <f t="shared" si="43"/>
        <v>HTG</v>
      </c>
      <c r="R443" s="660">
        <v>27000</v>
      </c>
      <c r="S443" s="660">
        <v>0</v>
      </c>
      <c r="T443" s="647">
        <v>0</v>
      </c>
      <c r="U443" s="661">
        <v>27000</v>
      </c>
      <c r="V443" s="661">
        <v>0</v>
      </c>
      <c r="W443" s="662">
        <f t="shared" si="40"/>
        <v>27000</v>
      </c>
      <c r="X443" s="647">
        <f t="shared" ca="1" si="41"/>
        <v>82.763000000000005</v>
      </c>
      <c r="Y443" s="662">
        <f t="shared" ca="1" si="42"/>
        <v>326.23273685100827</v>
      </c>
      <c r="Z443" s="701">
        <v>259229</v>
      </c>
      <c r="AA443" s="716" t="s">
        <v>1182</v>
      </c>
    </row>
    <row r="444" spans="1:27" x14ac:dyDescent="0.45">
      <c r="A444" s="655">
        <v>44316</v>
      </c>
      <c r="B444" s="646">
        <v>2021</v>
      </c>
      <c r="C444" s="701">
        <v>4</v>
      </c>
      <c r="D444" s="656">
        <f t="shared" si="38"/>
        <v>44287</v>
      </c>
      <c r="E444" t="s">
        <v>1133</v>
      </c>
      <c r="F444" s="657">
        <v>1513</v>
      </c>
      <c r="G444" s="657">
        <v>4102</v>
      </c>
      <c r="H444" s="658" t="s">
        <v>688</v>
      </c>
      <c r="I444" s="659">
        <v>0</v>
      </c>
      <c r="J444" s="657">
        <v>8003</v>
      </c>
      <c r="K444" s="646" t="s">
        <v>1134</v>
      </c>
      <c r="L444" s="646" t="s">
        <v>1080</v>
      </c>
      <c r="M444" s="646" t="str">
        <f t="shared" si="39"/>
        <v>Posted</v>
      </c>
      <c r="N444" s="646" t="s">
        <v>1081</v>
      </c>
      <c r="O444" s="646">
        <v>35889</v>
      </c>
      <c r="P444" t="s">
        <v>1145</v>
      </c>
      <c r="Q444" s="701" t="str">
        <f t="shared" si="43"/>
        <v>HTG</v>
      </c>
      <c r="R444" s="660">
        <v>27000</v>
      </c>
      <c r="S444" s="660">
        <v>0</v>
      </c>
      <c r="T444" s="647">
        <v>0</v>
      </c>
      <c r="U444" s="661">
        <v>27000</v>
      </c>
      <c r="V444" s="661">
        <v>0</v>
      </c>
      <c r="W444" s="662">
        <f t="shared" si="40"/>
        <v>27000</v>
      </c>
      <c r="X444" s="647">
        <f t="shared" ca="1" si="41"/>
        <v>82.763000000000005</v>
      </c>
      <c r="Y444" s="662">
        <f t="shared" ca="1" si="42"/>
        <v>326.23273685100827</v>
      </c>
      <c r="Z444" s="701">
        <v>259230</v>
      </c>
      <c r="AA444" s="716" t="s">
        <v>1182</v>
      </c>
    </row>
    <row r="445" spans="1:27" x14ac:dyDescent="0.45">
      <c r="A445" s="655">
        <v>44316</v>
      </c>
      <c r="B445" s="646">
        <v>2021</v>
      </c>
      <c r="C445" s="701">
        <v>4</v>
      </c>
      <c r="D445" s="656">
        <f t="shared" si="38"/>
        <v>44287</v>
      </c>
      <c r="E445" t="s">
        <v>1133</v>
      </c>
      <c r="F445" s="657">
        <v>1513</v>
      </c>
      <c r="G445" s="657">
        <v>4102</v>
      </c>
      <c r="H445" s="658" t="s">
        <v>688</v>
      </c>
      <c r="I445" s="659">
        <v>0</v>
      </c>
      <c r="J445" s="657">
        <v>8003</v>
      </c>
      <c r="K445" s="646" t="s">
        <v>1134</v>
      </c>
      <c r="L445" s="646" t="s">
        <v>1080</v>
      </c>
      <c r="M445" s="646" t="str">
        <f t="shared" si="39"/>
        <v>Posted</v>
      </c>
      <c r="N445" s="646" t="s">
        <v>1081</v>
      </c>
      <c r="O445" s="646">
        <v>35889</v>
      </c>
      <c r="P445" t="s">
        <v>1146</v>
      </c>
      <c r="Q445" s="701" t="str">
        <f t="shared" si="43"/>
        <v>HTG</v>
      </c>
      <c r="R445" s="660">
        <v>27000</v>
      </c>
      <c r="S445" s="660">
        <v>0</v>
      </c>
      <c r="T445" s="647">
        <v>0</v>
      </c>
      <c r="U445" s="661">
        <v>27000</v>
      </c>
      <c r="V445" s="661">
        <v>0</v>
      </c>
      <c r="W445" s="662">
        <f t="shared" si="40"/>
        <v>27000</v>
      </c>
      <c r="X445" s="647">
        <f t="shared" ca="1" si="41"/>
        <v>82.763000000000005</v>
      </c>
      <c r="Y445" s="662">
        <f t="shared" ca="1" si="42"/>
        <v>326.23273685100827</v>
      </c>
      <c r="Z445" s="701">
        <v>259231</v>
      </c>
      <c r="AA445" s="716" t="s">
        <v>1182</v>
      </c>
    </row>
    <row r="446" spans="1:27" x14ac:dyDescent="0.45">
      <c r="A446" s="655">
        <v>44316</v>
      </c>
      <c r="B446" s="646">
        <v>2021</v>
      </c>
      <c r="C446" s="701">
        <v>4</v>
      </c>
      <c r="D446" s="656">
        <f t="shared" si="38"/>
        <v>44287</v>
      </c>
      <c r="E446" t="s">
        <v>893</v>
      </c>
      <c r="F446" s="657">
        <v>270</v>
      </c>
      <c r="G446" s="657">
        <v>4102</v>
      </c>
      <c r="H446" s="658" t="s">
        <v>688</v>
      </c>
      <c r="I446" s="659">
        <v>0</v>
      </c>
      <c r="J446" s="657">
        <v>1000</v>
      </c>
      <c r="K446" s="646" t="s">
        <v>894</v>
      </c>
      <c r="L446" s="646" t="s">
        <v>1147</v>
      </c>
      <c r="M446" s="646" t="str">
        <f t="shared" si="39"/>
        <v>Posted</v>
      </c>
      <c r="N446" s="646" t="s">
        <v>1148</v>
      </c>
      <c r="O446" s="646">
        <v>36152</v>
      </c>
      <c r="P446" t="s">
        <v>1149</v>
      </c>
      <c r="Q446" s="701" t="str">
        <f t="shared" si="43"/>
        <v>HTG</v>
      </c>
      <c r="R446" s="660">
        <v>76246.94</v>
      </c>
      <c r="S446" s="660">
        <v>0</v>
      </c>
      <c r="T446" s="647">
        <v>0</v>
      </c>
      <c r="U446" s="661">
        <v>76246.94</v>
      </c>
      <c r="V446" s="661">
        <v>0</v>
      </c>
      <c r="W446" s="662">
        <f t="shared" si="40"/>
        <v>76246.94</v>
      </c>
      <c r="X446" s="647">
        <f t="shared" ca="1" si="41"/>
        <v>82.763000000000005</v>
      </c>
      <c r="Y446" s="662">
        <f t="shared" ca="1" si="42"/>
        <v>921.26844121165254</v>
      </c>
      <c r="Z446" s="701">
        <v>259349</v>
      </c>
      <c r="AA446" s="716" t="s">
        <v>1165</v>
      </c>
    </row>
    <row r="447" spans="1:27" x14ac:dyDescent="0.45">
      <c r="A447" s="655">
        <v>44316</v>
      </c>
      <c r="B447" s="646">
        <v>2021</v>
      </c>
      <c r="C447" s="701">
        <v>4</v>
      </c>
      <c r="D447" s="656">
        <f t="shared" si="38"/>
        <v>44287</v>
      </c>
      <c r="E447" t="s">
        <v>898</v>
      </c>
      <c r="F447" s="657">
        <v>270</v>
      </c>
      <c r="G447" s="657">
        <v>4102</v>
      </c>
      <c r="H447" s="658" t="s">
        <v>688</v>
      </c>
      <c r="I447" s="659">
        <v>0</v>
      </c>
      <c r="J447" s="657">
        <v>1001</v>
      </c>
      <c r="K447" s="646" t="s">
        <v>899</v>
      </c>
      <c r="L447" s="646" t="s">
        <v>1147</v>
      </c>
      <c r="M447" s="646" t="str">
        <f t="shared" si="39"/>
        <v>Posted</v>
      </c>
      <c r="N447" s="646" t="s">
        <v>1148</v>
      </c>
      <c r="O447" s="646">
        <v>36152</v>
      </c>
      <c r="P447" t="s">
        <v>1149</v>
      </c>
      <c r="Q447" s="701" t="str">
        <f t="shared" si="43"/>
        <v>HTG</v>
      </c>
      <c r="R447" s="660">
        <v>63640.1</v>
      </c>
      <c r="S447" s="660">
        <v>0</v>
      </c>
      <c r="T447" s="647">
        <v>0</v>
      </c>
      <c r="U447" s="661">
        <v>63640.1</v>
      </c>
      <c r="V447" s="661">
        <v>0</v>
      </c>
      <c r="W447" s="662">
        <f t="shared" si="40"/>
        <v>63640.1</v>
      </c>
      <c r="X447" s="647">
        <f t="shared" ca="1" si="41"/>
        <v>82.763000000000005</v>
      </c>
      <c r="Y447" s="662">
        <f t="shared" ca="1" si="42"/>
        <v>768.94385172117973</v>
      </c>
      <c r="Z447" s="701">
        <v>259353</v>
      </c>
      <c r="AA447" s="716" t="s">
        <v>49</v>
      </c>
    </row>
    <row r="448" spans="1:27" x14ac:dyDescent="0.45">
      <c r="A448" s="655">
        <v>44316</v>
      </c>
      <c r="B448" s="646">
        <v>2021</v>
      </c>
      <c r="C448" s="701">
        <v>4</v>
      </c>
      <c r="D448" s="656">
        <f t="shared" si="38"/>
        <v>44287</v>
      </c>
      <c r="E448" t="s">
        <v>900</v>
      </c>
      <c r="F448" s="657">
        <v>270</v>
      </c>
      <c r="G448" s="657">
        <v>4102</v>
      </c>
      <c r="H448" s="658" t="s">
        <v>688</v>
      </c>
      <c r="I448" s="659">
        <v>0</v>
      </c>
      <c r="J448" s="657">
        <v>1002</v>
      </c>
      <c r="K448" s="646" t="s">
        <v>901</v>
      </c>
      <c r="L448" s="646" t="s">
        <v>1147</v>
      </c>
      <c r="M448" s="646" t="str">
        <f t="shared" si="39"/>
        <v>Posted</v>
      </c>
      <c r="N448" s="646" t="s">
        <v>1148</v>
      </c>
      <c r="O448" s="646">
        <v>36152</v>
      </c>
      <c r="P448" t="s">
        <v>1149</v>
      </c>
      <c r="Q448" s="701" t="str">
        <f t="shared" si="43"/>
        <v>HTG</v>
      </c>
      <c r="R448" s="660">
        <v>61999.59</v>
      </c>
      <c r="S448" s="660">
        <v>0</v>
      </c>
      <c r="T448" s="647">
        <v>0</v>
      </c>
      <c r="U448" s="661">
        <v>61999.59</v>
      </c>
      <c r="V448" s="661">
        <v>0</v>
      </c>
      <c r="W448" s="662">
        <f t="shared" si="40"/>
        <v>61999.59</v>
      </c>
      <c r="X448" s="647">
        <f t="shared" ca="1" si="41"/>
        <v>82.763000000000005</v>
      </c>
      <c r="Y448" s="662">
        <f t="shared" ca="1" si="42"/>
        <v>749.12207145705202</v>
      </c>
      <c r="Z448" s="701">
        <v>259357</v>
      </c>
      <c r="AA448" s="716" t="s">
        <v>1166</v>
      </c>
    </row>
    <row r="449" spans="1:27" x14ac:dyDescent="0.45">
      <c r="A449" s="655">
        <v>44316</v>
      </c>
      <c r="B449" s="646">
        <v>2021</v>
      </c>
      <c r="C449" s="701">
        <v>4</v>
      </c>
      <c r="D449" s="656">
        <f t="shared" si="38"/>
        <v>44287</v>
      </c>
      <c r="E449" t="s">
        <v>903</v>
      </c>
      <c r="F449" s="657">
        <v>285</v>
      </c>
      <c r="G449" s="657">
        <v>4102</v>
      </c>
      <c r="H449" s="658" t="s">
        <v>688</v>
      </c>
      <c r="I449" s="659">
        <v>0</v>
      </c>
      <c r="J449" s="657">
        <v>1000</v>
      </c>
      <c r="K449" s="646" t="s">
        <v>894</v>
      </c>
      <c r="L449" s="646" t="s">
        <v>1147</v>
      </c>
      <c r="M449" s="646" t="str">
        <f t="shared" si="39"/>
        <v>Posted</v>
      </c>
      <c r="N449" s="646" t="s">
        <v>1148</v>
      </c>
      <c r="O449" s="646">
        <v>36152</v>
      </c>
      <c r="P449" t="s">
        <v>1149</v>
      </c>
      <c r="Q449" s="701" t="str">
        <f t="shared" si="43"/>
        <v>HTG</v>
      </c>
      <c r="R449" s="660">
        <v>65400.63</v>
      </c>
      <c r="S449" s="660">
        <v>0</v>
      </c>
      <c r="T449" s="647">
        <v>0</v>
      </c>
      <c r="U449" s="661">
        <v>65400.63</v>
      </c>
      <c r="V449" s="661">
        <v>0</v>
      </c>
      <c r="W449" s="662">
        <f t="shared" si="40"/>
        <v>65400.63</v>
      </c>
      <c r="X449" s="647">
        <f t="shared" ca="1" si="41"/>
        <v>82.763000000000005</v>
      </c>
      <c r="Y449" s="662">
        <f t="shared" ca="1" si="42"/>
        <v>790.21579691407987</v>
      </c>
      <c r="Z449" s="701">
        <v>259361</v>
      </c>
      <c r="AA449" s="716" t="s">
        <v>1165</v>
      </c>
    </row>
    <row r="450" spans="1:27" x14ac:dyDescent="0.45">
      <c r="A450" s="655">
        <v>44316</v>
      </c>
      <c r="B450" s="646">
        <v>2021</v>
      </c>
      <c r="C450" s="701">
        <v>4</v>
      </c>
      <c r="D450" s="656">
        <f t="shared" si="38"/>
        <v>44287</v>
      </c>
      <c r="E450" t="s">
        <v>904</v>
      </c>
      <c r="F450" s="657">
        <v>285</v>
      </c>
      <c r="G450" s="657">
        <v>4102</v>
      </c>
      <c r="H450" s="658" t="s">
        <v>688</v>
      </c>
      <c r="I450" s="659">
        <v>0</v>
      </c>
      <c r="J450" s="657">
        <v>1001</v>
      </c>
      <c r="K450" s="646" t="s">
        <v>899</v>
      </c>
      <c r="L450" s="646" t="s">
        <v>1147</v>
      </c>
      <c r="M450" s="646" t="str">
        <f t="shared" si="39"/>
        <v>Posted</v>
      </c>
      <c r="N450" s="646" t="s">
        <v>1148</v>
      </c>
      <c r="O450" s="646">
        <v>36152</v>
      </c>
      <c r="P450" t="s">
        <v>1149</v>
      </c>
      <c r="Q450" s="701" t="str">
        <f t="shared" si="43"/>
        <v>HTG</v>
      </c>
      <c r="R450" s="660">
        <v>44751.25</v>
      </c>
      <c r="S450" s="660">
        <v>0</v>
      </c>
      <c r="T450" s="647">
        <v>0</v>
      </c>
      <c r="U450" s="661">
        <v>44751.25</v>
      </c>
      <c r="V450" s="661">
        <v>0</v>
      </c>
      <c r="W450" s="662">
        <f t="shared" si="40"/>
        <v>44751.25</v>
      </c>
      <c r="X450" s="647">
        <f t="shared" ca="1" si="41"/>
        <v>82.763000000000005</v>
      </c>
      <c r="Y450" s="662">
        <f t="shared" ca="1" si="42"/>
        <v>540.71565796309937</v>
      </c>
      <c r="Z450" s="701">
        <v>259365</v>
      </c>
      <c r="AA450" s="716" t="s">
        <v>49</v>
      </c>
    </row>
    <row r="451" spans="1:27" x14ac:dyDescent="0.45">
      <c r="A451" s="655">
        <v>44316</v>
      </c>
      <c r="B451" s="646">
        <v>2021</v>
      </c>
      <c r="C451" s="701">
        <v>4</v>
      </c>
      <c r="D451" s="656">
        <f t="shared" si="38"/>
        <v>44287</v>
      </c>
      <c r="E451" t="s">
        <v>905</v>
      </c>
      <c r="F451" s="657">
        <v>285</v>
      </c>
      <c r="G451" s="657">
        <v>4102</v>
      </c>
      <c r="H451" s="658" t="s">
        <v>688</v>
      </c>
      <c r="I451" s="659">
        <v>0</v>
      </c>
      <c r="J451" s="657">
        <v>1002</v>
      </c>
      <c r="K451" s="646" t="s">
        <v>901</v>
      </c>
      <c r="L451" s="646" t="s">
        <v>1147</v>
      </c>
      <c r="M451" s="646" t="str">
        <f t="shared" si="39"/>
        <v>Posted</v>
      </c>
      <c r="N451" s="646" t="s">
        <v>1148</v>
      </c>
      <c r="O451" s="646">
        <v>36152</v>
      </c>
      <c r="P451" t="s">
        <v>1149</v>
      </c>
      <c r="Q451" s="701" t="str">
        <f t="shared" si="43"/>
        <v>HTG</v>
      </c>
      <c r="R451" s="660">
        <v>19738.18</v>
      </c>
      <c r="S451" s="660">
        <v>0</v>
      </c>
      <c r="T451" s="647">
        <v>0</v>
      </c>
      <c r="U451" s="661">
        <v>19738.18</v>
      </c>
      <c r="V451" s="661">
        <v>0</v>
      </c>
      <c r="W451" s="662">
        <f t="shared" si="40"/>
        <v>19738.18</v>
      </c>
      <c r="X451" s="647">
        <f t="shared" ca="1" si="41"/>
        <v>82.763000000000005</v>
      </c>
      <c r="Y451" s="662">
        <f t="shared" ca="1" si="42"/>
        <v>238.49038821695683</v>
      </c>
      <c r="Z451" s="701">
        <v>259369</v>
      </c>
      <c r="AA451" s="716" t="s">
        <v>1166</v>
      </c>
    </row>
    <row r="452" spans="1:27" x14ac:dyDescent="0.45">
      <c r="A452" s="655">
        <v>44316</v>
      </c>
      <c r="B452" s="646">
        <v>2021</v>
      </c>
      <c r="C452" s="701">
        <v>4</v>
      </c>
      <c r="D452" s="656">
        <f t="shared" si="38"/>
        <v>44287</v>
      </c>
      <c r="E452" t="s">
        <v>906</v>
      </c>
      <c r="F452" s="657">
        <v>270</v>
      </c>
      <c r="G452" s="657">
        <v>4102</v>
      </c>
      <c r="H452" s="658" t="s">
        <v>688</v>
      </c>
      <c r="I452" s="659">
        <v>0</v>
      </c>
      <c r="J452" s="657">
        <v>1016</v>
      </c>
      <c r="K452" s="646" t="s">
        <v>907</v>
      </c>
      <c r="L452" s="646" t="s">
        <v>1147</v>
      </c>
      <c r="M452" s="646" t="str">
        <f t="shared" si="39"/>
        <v>Posted</v>
      </c>
      <c r="N452" s="646" t="s">
        <v>1148</v>
      </c>
      <c r="O452" s="646">
        <v>36152</v>
      </c>
      <c r="P452" t="s">
        <v>1149</v>
      </c>
      <c r="Q452" s="701" t="str">
        <f t="shared" si="43"/>
        <v>HTG</v>
      </c>
      <c r="R452" s="660">
        <v>60048.71</v>
      </c>
      <c r="S452" s="660">
        <v>0</v>
      </c>
      <c r="T452" s="647">
        <v>0</v>
      </c>
      <c r="U452" s="661">
        <v>60048.71</v>
      </c>
      <c r="V452" s="661">
        <v>0</v>
      </c>
      <c r="W452" s="662">
        <f t="shared" si="40"/>
        <v>60048.71</v>
      </c>
      <c r="X452" s="647">
        <f t="shared" ca="1" si="41"/>
        <v>82.763000000000005</v>
      </c>
      <c r="Y452" s="662">
        <f t="shared" ca="1" si="42"/>
        <v>725.55018546935219</v>
      </c>
      <c r="Z452" s="701">
        <v>259376</v>
      </c>
      <c r="AA452" s="716" t="s">
        <v>1167</v>
      </c>
    </row>
    <row r="453" spans="1:27" x14ac:dyDescent="0.45">
      <c r="A453" s="655">
        <v>44316</v>
      </c>
      <c r="B453" s="646">
        <v>2021</v>
      </c>
      <c r="C453" s="701">
        <v>4</v>
      </c>
      <c r="D453" s="656">
        <f t="shared" si="38"/>
        <v>44287</v>
      </c>
      <c r="E453" t="s">
        <v>908</v>
      </c>
      <c r="F453" s="657">
        <v>285</v>
      </c>
      <c r="G453" s="657">
        <v>4102</v>
      </c>
      <c r="H453" s="658" t="s">
        <v>688</v>
      </c>
      <c r="I453" s="659">
        <v>0</v>
      </c>
      <c r="J453" s="657">
        <v>1016</v>
      </c>
      <c r="K453" s="646" t="s">
        <v>907</v>
      </c>
      <c r="L453" s="646" t="s">
        <v>1147</v>
      </c>
      <c r="M453" s="646" t="str">
        <f t="shared" si="39"/>
        <v>Posted</v>
      </c>
      <c r="N453" s="646" t="s">
        <v>1148</v>
      </c>
      <c r="O453" s="646">
        <v>36152</v>
      </c>
      <c r="P453" t="s">
        <v>1149</v>
      </c>
      <c r="Q453" s="701" t="str">
        <f t="shared" si="43"/>
        <v>HTG</v>
      </c>
      <c r="R453" s="660">
        <v>40856.699999999997</v>
      </c>
      <c r="S453" s="660">
        <v>0</v>
      </c>
      <c r="T453" s="647">
        <v>0</v>
      </c>
      <c r="U453" s="661">
        <v>40856.699999999997</v>
      </c>
      <c r="V453" s="661">
        <v>0</v>
      </c>
      <c r="W453" s="662">
        <f t="shared" si="40"/>
        <v>40856.699999999997</v>
      </c>
      <c r="X453" s="647">
        <f t="shared" ca="1" si="41"/>
        <v>82.763000000000005</v>
      </c>
      <c r="Y453" s="662">
        <f t="shared" ca="1" si="42"/>
        <v>493.65900221113293</v>
      </c>
      <c r="Z453" s="701">
        <v>259380</v>
      </c>
      <c r="AA453" s="716" t="s">
        <v>1167</v>
      </c>
    </row>
    <row r="454" spans="1:27" x14ac:dyDescent="0.45">
      <c r="A454" s="655">
        <v>44316</v>
      </c>
      <c r="B454" s="646">
        <v>2021</v>
      </c>
      <c r="C454" s="714">
        <v>4</v>
      </c>
      <c r="D454" s="656">
        <v>44287</v>
      </c>
      <c r="E454" t="s">
        <v>909</v>
      </c>
      <c r="F454" s="657">
        <v>1925</v>
      </c>
      <c r="G454" s="657">
        <v>4102</v>
      </c>
      <c r="H454" s="658" t="s">
        <v>688</v>
      </c>
      <c r="I454" s="659">
        <v>0</v>
      </c>
      <c r="J454" s="657">
        <v>0</v>
      </c>
      <c r="K454" s="646" t="s">
        <v>910</v>
      </c>
      <c r="L454" s="646" t="s">
        <v>911</v>
      </c>
      <c r="M454" s="646" t="s">
        <v>1191</v>
      </c>
      <c r="N454" s="646" t="s">
        <v>912</v>
      </c>
      <c r="O454" s="646">
        <v>36156</v>
      </c>
      <c r="P454" t="s">
        <v>1192</v>
      </c>
      <c r="Q454" s="714" t="s">
        <v>89</v>
      </c>
      <c r="R454" s="660">
        <v>78164.460000000006</v>
      </c>
      <c r="S454" s="660">
        <v>0</v>
      </c>
      <c r="T454" s="647">
        <v>0</v>
      </c>
      <c r="U454" s="661">
        <v>78164.460000000006</v>
      </c>
      <c r="V454" s="661">
        <v>0</v>
      </c>
      <c r="W454" s="662">
        <v>78164.460000000006</v>
      </c>
      <c r="X454" s="647">
        <v>82.763000000000005</v>
      </c>
      <c r="Y454" s="662">
        <v>944.43724852893206</v>
      </c>
      <c r="AA454" s="716" t="s">
        <v>1168</v>
      </c>
    </row>
    <row r="455" spans="1:27" x14ac:dyDescent="0.45">
      <c r="A455" s="655">
        <v>44316</v>
      </c>
      <c r="B455" s="646">
        <v>2021</v>
      </c>
      <c r="C455" s="714">
        <v>4</v>
      </c>
      <c r="D455" s="656">
        <v>44287</v>
      </c>
      <c r="E455" t="s">
        <v>914</v>
      </c>
      <c r="F455" s="657">
        <v>1926</v>
      </c>
      <c r="G455" s="657">
        <v>4102</v>
      </c>
      <c r="H455" s="658" t="s">
        <v>688</v>
      </c>
      <c r="I455" s="659">
        <v>0</v>
      </c>
      <c r="J455" s="657">
        <v>0</v>
      </c>
      <c r="K455" s="646" t="s">
        <v>915</v>
      </c>
      <c r="L455" s="646" t="s">
        <v>911</v>
      </c>
      <c r="M455" s="646" t="s">
        <v>1191</v>
      </c>
      <c r="N455" s="646" t="s">
        <v>912</v>
      </c>
      <c r="O455" s="646">
        <v>36156</v>
      </c>
      <c r="P455" t="s">
        <v>1192</v>
      </c>
      <c r="Q455" s="714" t="s">
        <v>89</v>
      </c>
      <c r="R455" s="660">
        <v>7855.04</v>
      </c>
      <c r="S455" s="660">
        <v>0</v>
      </c>
      <c r="T455" s="647">
        <v>0</v>
      </c>
      <c r="U455" s="661">
        <v>7855.04</v>
      </c>
      <c r="V455" s="661">
        <v>0</v>
      </c>
      <c r="W455" s="662">
        <v>7855.04</v>
      </c>
      <c r="X455" s="647">
        <v>82.763000000000005</v>
      </c>
      <c r="Y455" s="662">
        <v>94.910044343486817</v>
      </c>
      <c r="AA455" s="716" t="s">
        <v>1169</v>
      </c>
    </row>
    <row r="456" spans="1:27" x14ac:dyDescent="0.45">
      <c r="A456" s="655">
        <v>44316</v>
      </c>
      <c r="B456" s="646">
        <v>2021</v>
      </c>
      <c r="C456" s="714">
        <v>4</v>
      </c>
      <c r="D456" s="656">
        <v>44287</v>
      </c>
      <c r="E456" t="s">
        <v>916</v>
      </c>
      <c r="F456" s="657">
        <v>1927</v>
      </c>
      <c r="G456" s="657">
        <v>4102</v>
      </c>
      <c r="H456" s="658" t="s">
        <v>688</v>
      </c>
      <c r="I456" s="659">
        <v>0</v>
      </c>
      <c r="J456" s="657">
        <v>0</v>
      </c>
      <c r="K456" s="646" t="s">
        <v>917</v>
      </c>
      <c r="L456" s="646" t="s">
        <v>911</v>
      </c>
      <c r="M456" s="646" t="s">
        <v>1191</v>
      </c>
      <c r="N456" s="646" t="s">
        <v>912</v>
      </c>
      <c r="O456" s="646">
        <v>36156</v>
      </c>
      <c r="P456" t="s">
        <v>1192</v>
      </c>
      <c r="Q456" s="714" t="s">
        <v>89</v>
      </c>
      <c r="R456" s="660">
        <v>0</v>
      </c>
      <c r="S456" s="660">
        <v>161541.69</v>
      </c>
      <c r="T456" s="647">
        <v>0</v>
      </c>
      <c r="U456" s="661">
        <v>0</v>
      </c>
      <c r="V456" s="661">
        <v>161541.69</v>
      </c>
      <c r="W456" s="662">
        <v>-161541.69</v>
      </c>
      <c r="X456" s="647">
        <v>82.763000000000005</v>
      </c>
      <c r="Y456" s="662">
        <v>-1951.8588016384133</v>
      </c>
      <c r="AA456" s="716" t="s">
        <v>1170</v>
      </c>
    </row>
    <row r="457" spans="1:27" x14ac:dyDescent="0.45">
      <c r="A457" s="655">
        <v>44316</v>
      </c>
      <c r="B457" s="646">
        <v>2021</v>
      </c>
      <c r="C457" s="714">
        <v>4</v>
      </c>
      <c r="D457" s="656">
        <v>44287</v>
      </c>
      <c r="E457" t="s">
        <v>1193</v>
      </c>
      <c r="F457" s="657">
        <v>1900</v>
      </c>
      <c r="G457" s="657">
        <v>4102</v>
      </c>
      <c r="H457" s="658" t="s">
        <v>688</v>
      </c>
      <c r="I457" s="659">
        <v>0</v>
      </c>
      <c r="J457" s="657">
        <v>0</v>
      </c>
      <c r="K457" s="646" t="s">
        <v>1194</v>
      </c>
      <c r="L457" s="646" t="s">
        <v>1195</v>
      </c>
      <c r="M457" s="646" t="s">
        <v>1191</v>
      </c>
      <c r="N457" s="646" t="s">
        <v>1196</v>
      </c>
      <c r="O457" s="646">
        <v>36163</v>
      </c>
      <c r="P457" t="s">
        <v>1197</v>
      </c>
      <c r="Q457" s="714" t="s">
        <v>89</v>
      </c>
      <c r="R457" s="660">
        <v>3187.45</v>
      </c>
      <c r="S457" s="660">
        <v>0</v>
      </c>
      <c r="T457" s="647">
        <v>0</v>
      </c>
      <c r="U457" s="661">
        <v>3187.45</v>
      </c>
      <c r="V457" s="661">
        <v>0</v>
      </c>
      <c r="W457" s="662">
        <v>3187.45</v>
      </c>
      <c r="X457" s="647">
        <v>82.763000000000005</v>
      </c>
      <c r="Y457" s="662">
        <v>38.512982854657267</v>
      </c>
      <c r="AA457" s="716" t="s">
        <v>10</v>
      </c>
    </row>
    <row r="458" spans="1:27" x14ac:dyDescent="0.45">
      <c r="A458" s="655">
        <v>44316</v>
      </c>
      <c r="B458" s="646">
        <v>2021</v>
      </c>
      <c r="C458" s="714">
        <v>4</v>
      </c>
      <c r="D458" s="656">
        <v>44287</v>
      </c>
      <c r="E458" t="s">
        <v>1198</v>
      </c>
      <c r="F458" s="657">
        <v>1901</v>
      </c>
      <c r="G458" s="657">
        <v>4102</v>
      </c>
      <c r="H458" s="658" t="s">
        <v>688</v>
      </c>
      <c r="I458" s="659">
        <v>0</v>
      </c>
      <c r="J458" s="657">
        <v>0</v>
      </c>
      <c r="K458" s="646" t="s">
        <v>1199</v>
      </c>
      <c r="L458" s="646" t="s">
        <v>1195</v>
      </c>
      <c r="M458" s="646" t="s">
        <v>1191</v>
      </c>
      <c r="N458" s="646" t="s">
        <v>1196</v>
      </c>
      <c r="O458" s="646">
        <v>36163</v>
      </c>
      <c r="P458" t="s">
        <v>1197</v>
      </c>
      <c r="Q458" s="714" t="s">
        <v>89</v>
      </c>
      <c r="R458" s="660">
        <v>18711</v>
      </c>
      <c r="S458" s="660">
        <v>0</v>
      </c>
      <c r="T458" s="647">
        <v>0</v>
      </c>
      <c r="U458" s="661">
        <v>18711</v>
      </c>
      <c r="V458" s="661">
        <v>0</v>
      </c>
      <c r="W458" s="662">
        <v>18711</v>
      </c>
      <c r="X458" s="647">
        <v>82.763000000000005</v>
      </c>
      <c r="Y458" s="662">
        <v>226.07928663774874</v>
      </c>
      <c r="AA458" s="716" t="s">
        <v>9</v>
      </c>
    </row>
    <row r="459" spans="1:27" x14ac:dyDescent="0.45">
      <c r="A459" s="655">
        <v>44316</v>
      </c>
      <c r="B459" s="646">
        <v>2021</v>
      </c>
      <c r="C459" s="714">
        <v>4</v>
      </c>
      <c r="D459" s="656">
        <v>44287</v>
      </c>
      <c r="E459" t="s">
        <v>1200</v>
      </c>
      <c r="F459" s="657">
        <v>1902</v>
      </c>
      <c r="G459" s="657">
        <v>4102</v>
      </c>
      <c r="H459" s="658" t="s">
        <v>688</v>
      </c>
      <c r="I459" s="659">
        <v>0</v>
      </c>
      <c r="J459" s="657">
        <v>0</v>
      </c>
      <c r="K459" s="646" t="s">
        <v>1201</v>
      </c>
      <c r="L459" s="646" t="s">
        <v>1195</v>
      </c>
      <c r="M459" s="646" t="s">
        <v>1191</v>
      </c>
      <c r="N459" s="646" t="s">
        <v>1196</v>
      </c>
      <c r="O459" s="646">
        <v>36163</v>
      </c>
      <c r="P459" t="s">
        <v>1197</v>
      </c>
      <c r="Q459" s="714" t="s">
        <v>89</v>
      </c>
      <c r="R459" s="660">
        <v>156.74</v>
      </c>
      <c r="S459" s="660">
        <v>0</v>
      </c>
      <c r="T459" s="647">
        <v>0</v>
      </c>
      <c r="U459" s="661">
        <v>156.74</v>
      </c>
      <c r="V459" s="661">
        <v>0</v>
      </c>
      <c r="W459" s="662">
        <v>156.74</v>
      </c>
      <c r="X459" s="647">
        <v>82.763000000000005</v>
      </c>
      <c r="Y459" s="662">
        <v>1.8938414508898904</v>
      </c>
      <c r="AA459" s="716" t="s">
        <v>8</v>
      </c>
    </row>
  </sheetData>
  <autoFilter ref="A8:AA459" xr:uid="{00000000-0009-0000-0000-000007000000}"/>
  <conditionalFormatting sqref="C18:D18">
    <cfRule type="cellIs" dxfId="12" priority="12" operator="equal">
      <formula>14</formula>
    </cfRule>
    <cfRule type="cellIs" dxfId="11" priority="13" operator="equal">
      <formula>13</formula>
    </cfRule>
  </conditionalFormatting>
  <conditionalFormatting sqref="B15">
    <cfRule type="cellIs" dxfId="10" priority="11" operator="greaterThan">
      <formula>0</formula>
    </cfRule>
  </conditionalFormatting>
  <conditionalFormatting sqref="Y1:Y15 Y17:Y18 Y460:Y1048576">
    <cfRule type="cellIs" dxfId="9" priority="10" operator="equal">
      <formula>"NO EXCHANGE RATE FOUND"</formula>
    </cfRule>
  </conditionalFormatting>
  <conditionalFormatting sqref="M1:M18 M460:M1048576">
    <cfRule type="cellIs" dxfId="8" priority="9" operator="equal">
      <formula>"Unposted"</formula>
    </cfRule>
  </conditionalFormatting>
  <conditionalFormatting sqref="C19:D453">
    <cfRule type="cellIs" dxfId="7" priority="7" operator="equal">
      <formula>14</formula>
    </cfRule>
    <cfRule type="cellIs" dxfId="6" priority="8" operator="equal">
      <formula>13</formula>
    </cfRule>
  </conditionalFormatting>
  <conditionalFormatting sqref="Y19:Y453">
    <cfRule type="cellIs" dxfId="5" priority="6" operator="equal">
      <formula>"NO EXCHANGE RATE FOUND"</formula>
    </cfRule>
  </conditionalFormatting>
  <conditionalFormatting sqref="M19:M453">
    <cfRule type="cellIs" dxfId="4" priority="5" operator="equal">
      <formula>"Unposted"</formula>
    </cfRule>
  </conditionalFormatting>
  <conditionalFormatting sqref="C454:D459">
    <cfRule type="cellIs" dxfId="3" priority="3" operator="equal">
      <formula>14</formula>
    </cfRule>
    <cfRule type="cellIs" dxfId="2" priority="4" operator="equal">
      <formula>13</formula>
    </cfRule>
  </conditionalFormatting>
  <conditionalFormatting sqref="Y454:Y459">
    <cfRule type="cellIs" dxfId="1" priority="2" operator="equal">
      <formula>"NO EXCHANGE RATE FOUND"</formula>
    </cfRule>
  </conditionalFormatting>
  <conditionalFormatting sqref="M454:M459">
    <cfRule type="cellIs" dxfId="0" priority="1" operator="equal">
      <formula>"Unposted"</formula>
    </cfRule>
  </conditionalFormatting>
  <dataValidations count="1">
    <dataValidation type="list" allowBlank="1" showInputMessage="1" showErrorMessage="1" sqref="E14" xr:uid="{00000000-0002-0000-0700-000000000000}">
      <formula1>"Multiply,Divide"</formula1>
    </dataValidation>
  </dataValidations>
  <pageMargins left="0.25" right="0.25" top="0.75" bottom="0.75" header="0.3" footer="0.3"/>
  <pageSetup paperSize="9" scale="64"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2"/>
  <sheetViews>
    <sheetView showGridLines="0" zoomScaleNormal="100" workbookViewId="0">
      <selection activeCell="G5" sqref="G5"/>
    </sheetView>
  </sheetViews>
  <sheetFormatPr defaultRowHeight="14.25" x14ac:dyDescent="0.45"/>
  <cols>
    <col min="1" max="1" width="18.53125" style="646" bestFit="1" customWidth="1"/>
    <col min="2" max="2" width="18.53125" style="646" customWidth="1"/>
    <col min="3" max="3" width="15.1328125" bestFit="1" customWidth="1"/>
    <col min="4" max="17" width="15.46484375" style="647" bestFit="1" customWidth="1"/>
  </cols>
  <sheetData>
    <row r="1" spans="1:17" x14ac:dyDescent="0.45">
      <c r="A1" s="663" t="s">
        <v>918</v>
      </c>
      <c r="B1" s="663" t="s">
        <v>84</v>
      </c>
      <c r="C1" s="664" t="s">
        <v>919</v>
      </c>
      <c r="D1" s="665">
        <v>44197</v>
      </c>
      <c r="E1" s="665">
        <v>44228</v>
      </c>
      <c r="F1" s="665">
        <v>44256</v>
      </c>
      <c r="G1" s="665">
        <v>44287</v>
      </c>
      <c r="H1" s="665">
        <v>44317</v>
      </c>
      <c r="I1" s="665">
        <v>44348</v>
      </c>
      <c r="J1" s="665">
        <v>44378</v>
      </c>
      <c r="K1" s="665">
        <v>44409</v>
      </c>
      <c r="L1" s="665">
        <v>44440</v>
      </c>
      <c r="M1" s="665">
        <v>44470</v>
      </c>
      <c r="N1" s="665">
        <v>44501</v>
      </c>
      <c r="O1" s="665">
        <v>44531</v>
      </c>
      <c r="P1" s="665">
        <v>44561</v>
      </c>
      <c r="Q1" s="665">
        <v>44561</v>
      </c>
    </row>
    <row r="2" spans="1:17" x14ac:dyDescent="0.45">
      <c r="A2" s="646" t="s">
        <v>694</v>
      </c>
      <c r="B2" s="646" t="str">
        <f>LEFT("USD            ",3)</f>
        <v>USD</v>
      </c>
      <c r="C2" t="str">
        <f>IF(0=0,"Multiply","Divide")</f>
        <v>Multiply</v>
      </c>
      <c r="D2" s="647">
        <v>72.462500000000006</v>
      </c>
      <c r="E2" s="647">
        <v>74.055199999999999</v>
      </c>
      <c r="F2" s="647">
        <v>78.066199999999995</v>
      </c>
      <c r="G2" s="647">
        <v>82.763000000000005</v>
      </c>
    </row>
  </sheetData>
  <pageMargins left="0.51181102362204722" right="0.51181102362204722" top="0.55118110236220474" bottom="0.55118110236220474" header="0.31496062992125984" footer="0.31496062992125984"/>
  <pageSetup paperSize="9" scale="45" fitToHeight="0" orientation="landscape" r:id="rId1"/>
  <headerFooter scaleWithDoc="0">
    <oddHeader>&amp;L&amp;A&amp;CConcern Worldwide Confidential</oddHeader>
    <oddFooter>&amp;CPage &amp;P Of &amp;N&amp;R&amp;D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Parameters</vt:lpstr>
      <vt:lpstr>Budget CWW</vt:lpstr>
      <vt:lpstr>BU PROG USD</vt:lpstr>
      <vt:lpstr>1) Tableau budgétaire 1</vt:lpstr>
      <vt:lpstr>Format PBF 2</vt:lpstr>
      <vt:lpstr>BOQ</vt:lpstr>
      <vt:lpstr>Sheet1</vt:lpstr>
      <vt:lpstr>UD054</vt:lpstr>
      <vt:lpstr>ExchangeInfo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Sellier</dc:creator>
  <cp:lastModifiedBy>Mamadou A. Diallo</cp:lastModifiedBy>
  <dcterms:created xsi:type="dcterms:W3CDTF">2020-08-07T21:53:06Z</dcterms:created>
  <dcterms:modified xsi:type="dcterms:W3CDTF">2021-06-14T18:52:32Z</dcterms:modified>
</cp:coreProperties>
</file>