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66925"/>
  <mc:AlternateContent xmlns:mc="http://schemas.openxmlformats.org/markup-compatibility/2006">
    <mc:Choice Requires="x15">
      <x15ac:absPath xmlns:x15ac="http://schemas.microsoft.com/office/spreadsheetml/2010/11/ac" url="C:\Users\Namrata\Desktop\ILO_2019\LEED\PBF Progress report docs\"/>
    </mc:Choice>
  </mc:AlternateContent>
  <xr:revisionPtr revIDLastSave="0" documentId="8_{E278706D-407B-4599-90A7-D30AF4E6EE65}" xr6:coauthVersionLast="43" xr6:coauthVersionMax="43" xr10:uidLastSave="{00000000-0000-0000-0000-000000000000}"/>
  <bookViews>
    <workbookView xWindow="-110" yWindow="-110" windowWidth="19420" windowHeight="10420" xr2:uid="{00000000-000D-0000-FFFF-FFFF00000000}"/>
  </bookViews>
  <sheets>
    <sheet name="Sheet1 (3)" sheetId="4" r:id="rId1"/>
    <sheet name="Notes " sheetId="5" state="hidden" r:id="rId2"/>
    <sheet name="Sheet1 (2)" sheetId="3" state="hidden" r:id="rId3"/>
    <sheet name="Sheet1" sheetId="1" state="hidden" r:id="rId4"/>
    <sheet name="Sheet2" sheetId="2" state="hidden" r:id="rId5"/>
  </sheets>
  <definedNames>
    <definedName name="_xlnm.Print_Area" localSheetId="3">Sheet1!$A$1:$H$29</definedName>
    <definedName name="_xlnm.Print_Area" localSheetId="2">'Sheet1 (2)'!$A$1:$H$29</definedName>
    <definedName name="_xlnm.Print_Area" localSheetId="0">'Sheet1 (3)'!$A$1:$H$29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3" i="4" l="1"/>
  <c r="B26" i="4" l="1"/>
  <c r="F24" i="4"/>
  <c r="D24" i="4"/>
  <c r="C24" i="4"/>
  <c r="B23" i="4"/>
  <c r="G24" i="4"/>
  <c r="B22" i="4"/>
  <c r="B21" i="4"/>
  <c r="G20" i="4"/>
  <c r="F20" i="4"/>
  <c r="C20" i="4"/>
  <c r="D19" i="4"/>
  <c r="D18" i="4"/>
  <c r="D17" i="4"/>
  <c r="G14" i="4"/>
  <c r="F14" i="4"/>
  <c r="C14" i="4"/>
  <c r="D13" i="4"/>
  <c r="D14" i="4" s="1"/>
  <c r="B14" i="4" s="1"/>
  <c r="F27" i="4" l="1"/>
  <c r="B24" i="4"/>
  <c r="C25" i="4"/>
  <c r="D20" i="4"/>
  <c r="B20" i="4" s="1"/>
  <c r="C27" i="4"/>
  <c r="G27" i="4"/>
  <c r="F14" i="3"/>
  <c r="D25" i="4" l="1"/>
  <c r="D27" i="4" s="1"/>
  <c r="E26" i="4"/>
  <c r="G28" i="4"/>
  <c r="E14" i="4"/>
  <c r="E24" i="4"/>
  <c r="B27" i="4"/>
  <c r="N14" i="2"/>
  <c r="P14" i="2" s="1"/>
  <c r="B25" i="4" l="1"/>
  <c r="E27" i="4"/>
  <c r="G22" i="3"/>
  <c r="G24" i="3" s="1"/>
  <c r="B26" i="3"/>
  <c r="F24" i="3"/>
  <c r="D24" i="3"/>
  <c r="C24" i="3"/>
  <c r="B23" i="3"/>
  <c r="B22" i="3"/>
  <c r="B21" i="3"/>
  <c r="G20" i="3"/>
  <c r="F20" i="3"/>
  <c r="C20" i="3"/>
  <c r="D19" i="3"/>
  <c r="D18" i="3"/>
  <c r="D17" i="3"/>
  <c r="G14" i="3"/>
  <c r="C14" i="3"/>
  <c r="D13" i="3"/>
  <c r="D14" i="3" s="1"/>
  <c r="B14" i="3" s="1"/>
  <c r="F27" i="3" l="1"/>
  <c r="C25" i="3"/>
  <c r="B24" i="3"/>
  <c r="D20" i="3"/>
  <c r="B20" i="3" s="1"/>
  <c r="G27" i="3"/>
  <c r="E26" i="3" s="1"/>
  <c r="C27" i="3"/>
  <c r="D25" i="3" l="1"/>
  <c r="D27" i="3" s="1"/>
  <c r="B27" i="3" s="1"/>
  <c r="E14" i="3"/>
  <c r="E24" i="3"/>
  <c r="G24" i="1"/>
  <c r="F24" i="1"/>
  <c r="G20" i="1"/>
  <c r="F20" i="1"/>
  <c r="G14" i="1"/>
  <c r="F14" i="1"/>
  <c r="F27" i="1" s="1"/>
  <c r="B23" i="1"/>
  <c r="B22" i="1"/>
  <c r="B21" i="1"/>
  <c r="D24" i="1"/>
  <c r="C24" i="1"/>
  <c r="C20" i="1"/>
  <c r="C14" i="1"/>
  <c r="C25" i="1" s="1"/>
  <c r="B26" i="1"/>
  <c r="B25" i="3" l="1"/>
  <c r="B24" i="1"/>
  <c r="E27" i="3"/>
  <c r="C27" i="1"/>
  <c r="G27" i="1"/>
  <c r="C14" i="2"/>
  <c r="C16" i="2" s="1"/>
  <c r="B14" i="2"/>
  <c r="B16" i="2" s="1"/>
  <c r="D13" i="1"/>
  <c r="D14" i="1" s="1"/>
  <c r="D19" i="1"/>
  <c r="D17" i="1"/>
  <c r="D18" i="1"/>
  <c r="D20" i="1" l="1"/>
  <c r="B20" i="1" s="1"/>
  <c r="D25" i="1"/>
  <c r="B14" i="1"/>
  <c r="D27" i="1" l="1"/>
  <c r="B27" i="1" s="1"/>
  <c r="B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JAYANTHAN Kaveri</author>
  </authors>
  <commentList>
    <comment ref="O14" authorId="0" shapeId="0" xr:uid="{00000000-0006-0000-0300-000001000000}">
      <text>
        <r>
          <rPr>
            <b/>
            <sz val="9"/>
            <color indexed="81"/>
            <rFont val="Tahoma"/>
            <family val="2"/>
          </rPr>
          <t>JAYANTHAN Kaveri:</t>
        </r>
        <r>
          <rPr>
            <sz val="9"/>
            <color indexed="81"/>
            <rFont val="Tahoma"/>
            <family val="2"/>
          </rPr>
          <t xml:space="preserve">
M&amp;E</t>
        </r>
      </text>
    </comment>
  </commentList>
</comments>
</file>

<file path=xl/sharedStrings.xml><?xml version="1.0" encoding="utf-8"?>
<sst xmlns="http://schemas.openxmlformats.org/spreadsheetml/2006/main" count="153" uniqueCount="63">
  <si>
    <t>Annex D - PBF project budget</t>
  </si>
  <si>
    <t>Outcome/ Output number</t>
  </si>
  <si>
    <t>Outcome/ output/ activity formulation:</t>
  </si>
  <si>
    <t>Output 1.1:</t>
  </si>
  <si>
    <t>Activity 1.1.1:</t>
  </si>
  <si>
    <t>Activity 1.1.2:</t>
  </si>
  <si>
    <t>Activity 1.1.3:</t>
  </si>
  <si>
    <t>Output 2.1:</t>
  </si>
  <si>
    <t>Activity 2.1.1:</t>
  </si>
  <si>
    <t>Activity 2.1.2:</t>
  </si>
  <si>
    <t>Activity 2.1.3:</t>
  </si>
  <si>
    <t>Percent of budget for each output reserved for direct action on gender eqaulity (if any):</t>
  </si>
  <si>
    <t>Any remarks (e.g. on types of inputs provided or budget justification, for example if high TA or travel costs)</t>
  </si>
  <si>
    <t>CATEGORIES</t>
  </si>
  <si>
    <t>Amount Recipient  Agency XX</t>
  </si>
  <si>
    <t>TOTAL</t>
  </si>
  <si>
    <t>Tranche 1 (70%)</t>
  </si>
  <si>
    <t>Tranche 2 (30%)</t>
  </si>
  <si>
    <t>1. Staff and other personnel</t>
  </si>
  <si>
    <t>2. Supplies, Commodities, Materials</t>
  </si>
  <si>
    <t>3. Equipment, Vehicles, and Furniture (including Depreciation)</t>
  </si>
  <si>
    <t>4. Contractual services</t>
  </si>
  <si>
    <t>5.Travel</t>
  </si>
  <si>
    <t>6. Transfers and Grants to Counterparts</t>
  </si>
  <si>
    <t>7. General Operating and other Direct Costs</t>
  </si>
  <si>
    <t>Sub-Total Project Costs</t>
  </si>
  <si>
    <t>8. Indirect Support Costs (must be 7%)</t>
  </si>
  <si>
    <t>Total tranche 1</t>
  </si>
  <si>
    <t>PROJECT TOTAL</t>
  </si>
  <si>
    <t>Total tranche 2</t>
  </si>
  <si>
    <t>Note: If this is a budget revision, insert extra columns to show budget changes.</t>
  </si>
  <si>
    <t>Project personnel costs if not included in activities above</t>
  </si>
  <si>
    <t>Project operational costs if not included in activities above</t>
  </si>
  <si>
    <t>Project M&amp;E budget</t>
  </si>
  <si>
    <t>Table 2 - PBF project budget by UN cost category</t>
  </si>
  <si>
    <t>Table 1 - PBF project budget by Outcome, output and activity</t>
  </si>
  <si>
    <r>
      <t xml:space="preserve">Budget by recipient organization in USD - </t>
    </r>
    <r>
      <rPr>
        <sz val="12"/>
        <color rgb="FFFF0000"/>
        <rFont val="Times New Roman"/>
        <family val="1"/>
      </rPr>
      <t>Please add a new column for each recipient organization</t>
    </r>
  </si>
  <si>
    <t>Level of expenditure/ commitments in USD (to provide at time of project progress reporting):</t>
  </si>
  <si>
    <t>The women’s cooperative gains the knowledge, skills, insights and networks required to better integrate in society to position themselves to access to new markets</t>
  </si>
  <si>
    <t>Developing Analytical, Social Networking and Business Strategy Skills</t>
  </si>
  <si>
    <t>OUTCOME 1:</t>
  </si>
  <si>
    <t xml:space="preserve"> Female former combatants and other conflict-affected women increase their economic contribution through effectively accessing new market opportunities, resources and information that have opened as a result of the more peaceful environment.</t>
  </si>
  <si>
    <t>Improving Social and Business Language Skills</t>
  </si>
  <si>
    <t>Improving Business Start-up Management / Technical Skills Required for Marginalised Women to Access Technical Inputs</t>
  </si>
  <si>
    <r>
      <t xml:space="preserve">OUTCOME 2: </t>
    </r>
    <r>
      <rPr>
        <sz val="12"/>
        <color theme="1"/>
        <rFont val="Times New Roman"/>
        <family val="1"/>
      </rPr>
      <t>Female former combatants and other conflict affected women leverage their increased social status (derived from enhanced economic empowerment under Outcome 1) to be a leading voice in the region’s private sector’s contribution to peacebuilding.</t>
    </r>
  </si>
  <si>
    <t>The women’s cooperative gains the knowledge and understanding, skills and insights on peacebuilding; together with the access and opportunity to share lessons and experiences with other peacebuilding and women’s empowerment networks throughout Sri Lanka in order to enhance their own role in building sustainable peace.</t>
  </si>
  <si>
    <t>Improving Peace Awareness and Skills</t>
  </si>
  <si>
    <t>Building Peace Related Networks</t>
  </si>
  <si>
    <t>Strengthening supporting peace related actions</t>
  </si>
  <si>
    <t>Amount Recipient  Agency ILO</t>
  </si>
  <si>
    <t>Amount Recipient  Agency WFP</t>
  </si>
  <si>
    <t>ILO</t>
  </si>
  <si>
    <t>WFP</t>
  </si>
  <si>
    <t>The women group will be supported for individual and group based income generating activities. Preparations are currently being carried out to procure inputs for livelhood activities</t>
  </si>
  <si>
    <t>TOTAL PROJECT BUDGET: 2,000,000</t>
  </si>
  <si>
    <t xml:space="preserve">Indirect support costs (7%): </t>
  </si>
  <si>
    <t xml:space="preserve">TOTAL $ FOR OUTCOME 1: </t>
  </si>
  <si>
    <t xml:space="preserve">TOTAL $ FOR OUTCOME 2: </t>
  </si>
  <si>
    <t>Total</t>
  </si>
  <si>
    <t xml:space="preserve">SUB-TOTAL PROJECT BUDGET: </t>
  </si>
  <si>
    <t xml:space="preserve">Note: The level of expenditure under ILO column (G) states the committed values as of June 12th, 2018. </t>
  </si>
  <si>
    <t xml:space="preserve">Note: The level of expenditure under ILO column (G) states the committed values as of 31 Oct 2018. 
The level of expenditure under WFP column (F) states the committed values as of 31st Oct 2018  for the year ending 31st Dec 2018. </t>
  </si>
  <si>
    <r>
      <t xml:space="preserve">Note: The level of expenditure under ILO column (G) states the committed values as of 10 Jun 2019. 
</t>
    </r>
    <r>
      <rPr>
        <sz val="12"/>
        <color rgb="FFFF0000"/>
        <rFont val="Times New Roman"/>
        <family val="1"/>
      </rPr>
      <t xml:space="preserve">The level of expenditure under WFP column (F) states the committed values as of 10 Jun 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</si>
</sst>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3" x14ac:knownFonts="1">
    <font>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b/>
      <sz val="12"/>
      <color theme="1"/>
      <name val="Calibri"/>
      <family val="2"/>
      <scheme val="minor"/>
    </font>
    <font>
      <b/>
      <sz val="10"/>
      <color theme="1"/>
      <name val="Calibri"/>
      <family val="2"/>
    </font>
    <font>
      <sz val="10"/>
      <color theme="1"/>
      <name val="Calibri"/>
      <family val="2"/>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9"/>
      <color indexed="81"/>
      <name val="Tahoma"/>
      <family val="2"/>
    </font>
    <font>
      <b/>
      <sz val="9"/>
      <color indexed="81"/>
      <name val="Tahoma"/>
      <family val="2"/>
    </font>
    <font>
      <sz val="12"/>
      <name val="Times New Roman"/>
      <family val="1"/>
    </font>
    <font>
      <sz val="11"/>
      <name val="Calibri"/>
      <family val="2"/>
      <scheme val="minor"/>
    </font>
    <font>
      <sz val="10"/>
      <name val="Times New Roman"/>
      <family val="1"/>
    </font>
    <font>
      <b/>
      <sz val="12"/>
      <name val="Times New Roman"/>
      <family val="1"/>
    </font>
    <font>
      <sz val="11"/>
      <color theme="0"/>
      <name val="Calibri"/>
      <family val="2"/>
      <scheme val="minor"/>
    </font>
    <font>
      <sz val="11"/>
      <color rgb="FFFF0000"/>
      <name val="Calibri"/>
      <family val="2"/>
      <scheme val="minor"/>
    </font>
    <font>
      <sz val="10"/>
      <color rgb="FFFF0000"/>
      <name val="Times New Roman"/>
      <family val="1"/>
    </font>
    <font>
      <b/>
      <sz val="12"/>
      <color rgb="FFFF0000"/>
      <name val="Times New Roman"/>
      <family val="1"/>
    </font>
  </fonts>
  <fills count="7">
    <fill>
      <patternFill patternType="none"/>
    </fill>
    <fill>
      <patternFill patternType="gray125"/>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
      <patternFill patternType="solid">
        <fgColor theme="4"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164" fontId="10" fillId="0" borderId="0" applyFont="0" applyFill="0" applyBorder="0" applyAlignment="0" applyProtection="0"/>
  </cellStyleXfs>
  <cellXfs count="113">
    <xf numFmtId="0" fontId="0" fillId="0" borderId="0" xfId="0"/>
    <xf numFmtId="0" fontId="1" fillId="0" borderId="1" xfId="0" applyFont="1" applyBorder="1" applyAlignment="1">
      <alignment vertical="center" wrapText="1"/>
    </xf>
    <xf numFmtId="0" fontId="2"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4" fillId="0" borderId="0" xfId="0" applyFont="1"/>
    <xf numFmtId="0" fontId="5" fillId="3" borderId="10" xfId="0" applyFont="1" applyFill="1" applyBorder="1" applyAlignment="1">
      <alignment horizontal="center" vertical="center" wrapText="1"/>
    </xf>
    <xf numFmtId="0" fontId="6" fillId="0" borderId="8" xfId="0" applyFont="1" applyBorder="1" applyAlignment="1">
      <alignment vertical="center" wrapText="1"/>
    </xf>
    <xf numFmtId="0" fontId="6" fillId="0" borderId="10" xfId="0" applyFont="1" applyBorder="1" applyAlignment="1">
      <alignment horizontal="right" vertical="center" wrapText="1"/>
    </xf>
    <xf numFmtId="0" fontId="5" fillId="4" borderId="8" xfId="0" applyFont="1" applyFill="1" applyBorder="1" applyAlignment="1">
      <alignment vertical="center" wrapText="1"/>
    </xf>
    <xf numFmtId="0" fontId="6" fillId="4" borderId="10" xfId="0" applyFont="1" applyFill="1" applyBorder="1" applyAlignment="1">
      <alignment horizontal="right" vertical="center" wrapText="1"/>
    </xf>
    <xf numFmtId="0" fontId="5" fillId="2" borderId="12" xfId="0" applyFont="1" applyFill="1" applyBorder="1" applyAlignment="1">
      <alignment horizontal="center" vertical="center" wrapText="1"/>
    </xf>
    <xf numFmtId="0" fontId="7" fillId="0" borderId="0" xfId="0" applyFont="1"/>
    <xf numFmtId="0" fontId="8" fillId="0" borderId="0" xfId="0" applyFont="1"/>
    <xf numFmtId="0" fontId="9" fillId="0" borderId="0" xfId="0" applyFont="1"/>
    <xf numFmtId="0" fontId="2" fillId="0" borderId="1" xfId="0" applyFont="1" applyBorder="1" applyAlignment="1">
      <alignment vertical="center" wrapText="1"/>
    </xf>
    <xf numFmtId="0" fontId="2" fillId="0" borderId="14" xfId="0" applyFont="1" applyBorder="1" applyAlignment="1">
      <alignment vertical="center" wrapText="1"/>
    </xf>
    <xf numFmtId="0" fontId="11" fillId="0" borderId="1" xfId="0" applyFont="1" applyBorder="1" applyAlignment="1">
      <alignment vertical="center" wrapText="1"/>
    </xf>
    <xf numFmtId="164" fontId="1" fillId="0" borderId="4" xfId="1" applyFont="1" applyBorder="1" applyAlignment="1">
      <alignment vertical="center" wrapText="1"/>
    </xf>
    <xf numFmtId="164" fontId="6" fillId="0" borderId="10" xfId="1" applyFont="1" applyBorder="1" applyAlignment="1">
      <alignment horizontal="right" vertical="center" wrapText="1"/>
    </xf>
    <xf numFmtId="164" fontId="6" fillId="4" borderId="10" xfId="1" applyFont="1" applyFill="1" applyBorder="1" applyAlignment="1">
      <alignment horizontal="right" vertical="center" wrapText="1"/>
    </xf>
    <xf numFmtId="164" fontId="6" fillId="0" borderId="10" xfId="1" applyFont="1" applyBorder="1" applyAlignment="1">
      <alignment horizontal="center" vertical="center" wrapText="1"/>
    </xf>
    <xf numFmtId="164" fontId="0" fillId="0" borderId="0" xfId="1" applyFont="1"/>
    <xf numFmtId="164" fontId="11" fillId="0" borderId="1" xfId="1" applyFont="1" applyBorder="1" applyAlignment="1">
      <alignment vertical="center" wrapText="1"/>
    </xf>
    <xf numFmtId="0" fontId="1" fillId="0" borderId="3" xfId="0" applyFont="1" applyBorder="1" applyAlignment="1">
      <alignment horizontal="center" vertical="center" wrapText="1"/>
    </xf>
    <xf numFmtId="164" fontId="1" fillId="0" borderId="3" xfId="1"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164" fontId="2" fillId="0" borderId="6" xfId="0" applyNumberFormat="1" applyFont="1" applyBorder="1" applyAlignment="1">
      <alignment vertical="center" wrapText="1"/>
    </xf>
    <xf numFmtId="0" fontId="1" fillId="0" borderId="21" xfId="0" applyFont="1" applyBorder="1" applyAlignment="1">
      <alignment vertical="center" wrapText="1"/>
    </xf>
    <xf numFmtId="164" fontId="1" fillId="0" borderId="21" xfId="1" applyFont="1" applyBorder="1" applyAlignment="1">
      <alignment vertical="center" wrapText="1"/>
    </xf>
    <xf numFmtId="164" fontId="2" fillId="0" borderId="1" xfId="0" applyNumberFormat="1" applyFont="1" applyBorder="1" applyAlignment="1">
      <alignment vertical="center" wrapText="1"/>
    </xf>
    <xf numFmtId="10" fontId="12" fillId="0" borderId="1" xfId="0" applyNumberFormat="1" applyFont="1" applyBorder="1" applyAlignment="1">
      <alignment vertical="center" wrapText="1"/>
    </xf>
    <xf numFmtId="9" fontId="2" fillId="0" borderId="1" xfId="0" applyNumberFormat="1" applyFont="1" applyBorder="1" applyAlignment="1">
      <alignment vertical="center" wrapText="1"/>
    </xf>
    <xf numFmtId="10" fontId="2" fillId="0" borderId="1" xfId="0" applyNumberFormat="1" applyFont="1" applyBorder="1" applyAlignment="1">
      <alignment vertical="center" wrapText="1"/>
    </xf>
    <xf numFmtId="10" fontId="2" fillId="0" borderId="4" xfId="0" applyNumberFormat="1" applyFont="1" applyBorder="1" applyAlignment="1">
      <alignment vertical="center" wrapText="1"/>
    </xf>
    <xf numFmtId="164" fontId="1" fillId="0" borderId="1" xfId="1" applyFont="1" applyBorder="1" applyAlignment="1">
      <alignment vertical="center" wrapText="1"/>
    </xf>
    <xf numFmtId="164" fontId="1" fillId="0" borderId="5" xfId="1" applyFont="1" applyBorder="1" applyAlignment="1">
      <alignment vertical="center" wrapText="1"/>
    </xf>
    <xf numFmtId="0" fontId="2" fillId="0" borderId="13" xfId="0" applyFont="1" applyBorder="1" applyAlignment="1">
      <alignment vertical="center" wrapText="1"/>
    </xf>
    <xf numFmtId="0" fontId="1" fillId="0" borderId="22" xfId="0" applyFont="1" applyBorder="1" applyAlignment="1">
      <alignment vertical="center" wrapText="1"/>
    </xf>
    <xf numFmtId="10" fontId="1" fillId="0" borderId="21" xfId="0" applyNumberFormat="1" applyFont="1" applyBorder="1" applyAlignment="1">
      <alignment vertical="center" wrapText="1"/>
    </xf>
    <xf numFmtId="164" fontId="1" fillId="0" borderId="0" xfId="1" applyFont="1" applyBorder="1" applyAlignment="1">
      <alignment vertical="center" wrapText="1"/>
    </xf>
    <xf numFmtId="164" fontId="2" fillId="0" borderId="5" xfId="0" applyNumberFormat="1" applyFont="1" applyBorder="1" applyAlignment="1">
      <alignment vertical="center" wrapText="1"/>
    </xf>
    <xf numFmtId="0" fontId="1" fillId="0" borderId="15" xfId="0" applyFont="1" applyBorder="1" applyAlignment="1">
      <alignment vertical="center" wrapText="1"/>
    </xf>
    <xf numFmtId="3" fontId="2" fillId="0" borderId="23" xfId="0" applyNumberFormat="1" applyFont="1" applyBorder="1" applyAlignment="1">
      <alignment vertical="center" wrapText="1"/>
    </xf>
    <xf numFmtId="0" fontId="1" fillId="0" borderId="24" xfId="0" applyFont="1" applyBorder="1" applyAlignment="1">
      <alignment vertical="center" wrapText="1"/>
    </xf>
    <xf numFmtId="164" fontId="0" fillId="0" borderId="24" xfId="1" applyFont="1" applyBorder="1"/>
    <xf numFmtId="0" fontId="1" fillId="0" borderId="25" xfId="0" applyFont="1" applyBorder="1" applyAlignment="1">
      <alignment vertical="center" wrapText="1"/>
    </xf>
    <xf numFmtId="164" fontId="1" fillId="0" borderId="1" xfId="1" applyFont="1" applyBorder="1" applyAlignment="1">
      <alignment vertical="center"/>
    </xf>
    <xf numFmtId="2" fontId="1" fillId="0" borderId="1" xfId="0" applyNumberFormat="1" applyFont="1" applyBorder="1" applyAlignment="1">
      <alignment vertical="center" wrapText="1"/>
    </xf>
    <xf numFmtId="2" fontId="2" fillId="0" borderId="1" xfId="0" applyNumberFormat="1" applyFont="1" applyBorder="1" applyAlignment="1">
      <alignment vertical="center" wrapText="1"/>
    </xf>
    <xf numFmtId="164" fontId="1" fillId="0" borderId="1" xfId="0" applyNumberFormat="1" applyFont="1" applyBorder="1" applyAlignment="1">
      <alignment vertical="center" wrapText="1"/>
    </xf>
    <xf numFmtId="164" fontId="0" fillId="6" borderId="0" xfId="0" applyNumberFormat="1" applyFill="1"/>
    <xf numFmtId="3" fontId="0" fillId="6" borderId="0" xfId="0" applyNumberFormat="1" applyFill="1"/>
    <xf numFmtId="164" fontId="15" fillId="0" borderId="1" xfId="1" applyFont="1" applyBorder="1" applyAlignment="1">
      <alignment vertical="center" wrapText="1"/>
    </xf>
    <xf numFmtId="0" fontId="16" fillId="0" borderId="0" xfId="0" applyFont="1"/>
    <xf numFmtId="0" fontId="15" fillId="0" borderId="3" xfId="0" applyFont="1" applyBorder="1" applyAlignment="1">
      <alignment horizontal="center" vertical="center" wrapText="1"/>
    </xf>
    <xf numFmtId="0" fontId="17" fillId="0" borderId="1" xfId="0" applyFont="1" applyBorder="1" applyAlignment="1">
      <alignment vertical="center" wrapText="1"/>
    </xf>
    <xf numFmtId="164" fontId="15" fillId="0" borderId="4" xfId="1" applyFont="1" applyBorder="1" applyAlignment="1">
      <alignment vertical="center" wrapText="1"/>
    </xf>
    <xf numFmtId="0" fontId="15" fillId="0" borderId="4" xfId="0" applyFont="1" applyBorder="1" applyAlignment="1">
      <alignment vertical="center" wrapText="1"/>
    </xf>
    <xf numFmtId="4" fontId="15" fillId="5" borderId="21" xfId="0" applyNumberFormat="1" applyFont="1" applyFill="1" applyBorder="1" applyAlignment="1">
      <alignment vertical="center" wrapText="1"/>
    </xf>
    <xf numFmtId="164" fontId="18" fillId="0" borderId="1" xfId="0" applyNumberFormat="1" applyFont="1" applyBorder="1" applyAlignment="1">
      <alignment vertical="center" wrapText="1"/>
    </xf>
    <xf numFmtId="164" fontId="18" fillId="0" borderId="1" xfId="1" applyFont="1" applyBorder="1" applyAlignment="1">
      <alignment vertical="center" wrapText="1"/>
    </xf>
    <xf numFmtId="164" fontId="15" fillId="0" borderId="5" xfId="1" applyFont="1" applyBorder="1" applyAlignment="1">
      <alignment vertical="center" wrapText="1"/>
    </xf>
    <xf numFmtId="164" fontId="15" fillId="0" borderId="0" xfId="1" applyFont="1" applyBorder="1" applyAlignment="1">
      <alignment vertical="center" wrapText="1"/>
    </xf>
    <xf numFmtId="0" fontId="15" fillId="0" borderId="1" xfId="0" applyFont="1" applyBorder="1" applyAlignment="1">
      <alignment vertical="center" wrapText="1"/>
    </xf>
    <xf numFmtId="164" fontId="17" fillId="5" borderId="1" xfId="1" applyFont="1" applyFill="1" applyBorder="1" applyAlignment="1">
      <alignment vertical="center" wrapText="1"/>
    </xf>
    <xf numFmtId="164" fontId="15" fillId="5" borderId="4" xfId="1" applyFont="1" applyFill="1" applyBorder="1" applyAlignment="1">
      <alignment vertical="center" wrapText="1"/>
    </xf>
    <xf numFmtId="164" fontId="15" fillId="5" borderId="21" xfId="1" applyFont="1" applyFill="1" applyBorder="1" applyAlignment="1">
      <alignment vertical="center" wrapText="1"/>
    </xf>
    <xf numFmtId="164" fontId="18" fillId="5" borderId="1" xfId="0" applyNumberFormat="1" applyFont="1" applyFill="1" applyBorder="1" applyAlignment="1">
      <alignment vertical="center" wrapText="1"/>
    </xf>
    <xf numFmtId="2" fontId="18" fillId="5" borderId="1" xfId="0" applyNumberFormat="1" applyFont="1" applyFill="1" applyBorder="1" applyAlignment="1">
      <alignment vertical="center" wrapText="1"/>
    </xf>
    <xf numFmtId="164" fontId="15" fillId="5" borderId="1" xfId="1" applyFont="1" applyFill="1" applyBorder="1" applyAlignment="1">
      <alignment vertical="center"/>
    </xf>
    <xf numFmtId="164" fontId="16" fillId="5" borderId="24" xfId="1" applyFont="1" applyFill="1" applyBorder="1"/>
    <xf numFmtId="2" fontId="15" fillId="5" borderId="1" xfId="0" applyNumberFormat="1" applyFont="1" applyFill="1" applyBorder="1" applyAlignment="1">
      <alignment vertical="center" wrapText="1"/>
    </xf>
    <xf numFmtId="164" fontId="19" fillId="0" borderId="0" xfId="1" applyFont="1"/>
    <xf numFmtId="0" fontId="20" fillId="0" borderId="0" xfId="0" applyFont="1"/>
    <xf numFmtId="0" fontId="3" fillId="0" borderId="3" xfId="0" applyFont="1" applyBorder="1" applyAlignment="1">
      <alignment horizontal="center" vertical="center" wrapText="1"/>
    </xf>
    <xf numFmtId="0" fontId="21" fillId="0" borderId="1" xfId="0" applyFont="1" applyBorder="1" applyAlignment="1">
      <alignment vertical="center" wrapText="1"/>
    </xf>
    <xf numFmtId="164" fontId="3" fillId="0" borderId="4" xfId="1" applyFont="1" applyBorder="1" applyAlignment="1">
      <alignment vertical="center" wrapText="1"/>
    </xf>
    <xf numFmtId="0" fontId="3" fillId="0" borderId="4" xfId="0" applyFont="1" applyBorder="1" applyAlignment="1">
      <alignment vertical="center" wrapText="1"/>
    </xf>
    <xf numFmtId="4" fontId="3" fillId="5" borderId="21" xfId="0" applyNumberFormat="1" applyFont="1" applyFill="1" applyBorder="1" applyAlignment="1">
      <alignment vertical="center" wrapText="1"/>
    </xf>
    <xf numFmtId="164" fontId="22" fillId="0" borderId="1" xfId="0" applyNumberFormat="1" applyFont="1" applyBorder="1" applyAlignment="1">
      <alignment vertical="center" wrapText="1"/>
    </xf>
    <xf numFmtId="164" fontId="22" fillId="0" borderId="1" xfId="1" applyFont="1" applyBorder="1" applyAlignment="1">
      <alignment vertical="center" wrapText="1"/>
    </xf>
    <xf numFmtId="164" fontId="3" fillId="0" borderId="1" xfId="1" applyFont="1" applyBorder="1" applyAlignment="1">
      <alignment vertical="center" wrapText="1"/>
    </xf>
    <xf numFmtId="164" fontId="3" fillId="0" borderId="5" xfId="1" applyFont="1" applyBorder="1" applyAlignment="1">
      <alignment vertical="center" wrapText="1"/>
    </xf>
    <xf numFmtId="164" fontId="3" fillId="0" borderId="0" xfId="1" applyFont="1" applyBorder="1" applyAlignment="1">
      <alignment vertical="center" wrapText="1"/>
    </xf>
    <xf numFmtId="164" fontId="22" fillId="0" borderId="6" xfId="0" applyNumberFormat="1" applyFont="1" applyBorder="1" applyAlignment="1">
      <alignment vertical="center" wrapText="1"/>
    </xf>
    <xf numFmtId="3" fontId="3" fillId="0" borderId="1" xfId="0" applyNumberFormat="1" applyFont="1" applyBorder="1" applyAlignment="1">
      <alignment vertical="center" wrapText="1"/>
    </xf>
    <xf numFmtId="0" fontId="1" fillId="0" borderId="0"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19" xfId="1" applyFont="1" applyBorder="1" applyAlignment="1">
      <alignment horizontal="center" vertical="center" wrapText="1"/>
    </xf>
    <xf numFmtId="164" fontId="1" fillId="0" borderId="13" xfId="1" applyFont="1" applyBorder="1" applyAlignment="1">
      <alignment horizontal="center"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22" xfId="0" applyFont="1" applyBorder="1" applyAlignment="1">
      <alignment horizontal="center" vertical="center" wrapText="1"/>
    </xf>
    <xf numFmtId="0" fontId="2" fillId="0" borderId="5" xfId="0" applyFont="1" applyBorder="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view="pageBreakPreview" zoomScaleNormal="100" zoomScaleSheetLayoutView="100" workbookViewId="0">
      <pane ySplit="8" topLeftCell="A12" activePane="bottomLeft" state="frozen"/>
      <selection pane="bottomLeft" activeCell="B3" sqref="B3"/>
    </sheetView>
  </sheetViews>
  <sheetFormatPr defaultRowHeight="14.5" x14ac:dyDescent="0.35"/>
  <cols>
    <col min="1" max="1" width="24.7265625" customWidth="1"/>
    <col min="2" max="2" width="57.7265625" customWidth="1"/>
    <col min="3" max="3" width="14.54296875" customWidth="1"/>
    <col min="4" max="4" width="14.26953125" customWidth="1"/>
    <col min="5" max="5" width="18.1796875" customWidth="1"/>
    <col min="6" max="6" width="14.453125" style="77" customWidth="1"/>
    <col min="7" max="7" width="14.26953125" style="22" customWidth="1"/>
    <col min="8" max="8" width="31" customWidth="1"/>
    <col min="9" max="9" width="22.7265625" customWidth="1"/>
    <col min="10" max="12" width="28.7265625" customWidth="1"/>
    <col min="13" max="13" width="34.1796875" customWidth="1"/>
  </cols>
  <sheetData>
    <row r="1" spans="1:8" ht="21" x14ac:dyDescent="0.5">
      <c r="A1" s="14" t="s">
        <v>0</v>
      </c>
      <c r="B1" s="13"/>
      <c r="C1" s="13"/>
    </row>
    <row r="2" spans="1:8" ht="15.5" x14ac:dyDescent="0.35">
      <c r="A2" s="5"/>
      <c r="B2" s="5"/>
      <c r="C2" s="5"/>
    </row>
    <row r="3" spans="1:8" ht="15.5" x14ac:dyDescent="0.35">
      <c r="A3" s="5" t="s">
        <v>30</v>
      </c>
      <c r="B3" s="5"/>
      <c r="C3" s="5"/>
    </row>
    <row r="5" spans="1:8" ht="15.5" x14ac:dyDescent="0.35">
      <c r="A5" s="5" t="s">
        <v>35</v>
      </c>
    </row>
    <row r="6" spans="1:8" ht="15" thickBot="1" x14ac:dyDescent="0.4"/>
    <row r="7" spans="1:8" ht="75" customHeight="1" thickBot="1" x14ac:dyDescent="0.4">
      <c r="A7" s="91" t="s">
        <v>1</v>
      </c>
      <c r="B7" s="93" t="s">
        <v>2</v>
      </c>
      <c r="C7" s="95" t="s">
        <v>36</v>
      </c>
      <c r="D7" s="96"/>
      <c r="E7" s="91" t="s">
        <v>11</v>
      </c>
      <c r="F7" s="97" t="s">
        <v>37</v>
      </c>
      <c r="G7" s="98"/>
      <c r="H7" s="91" t="s">
        <v>12</v>
      </c>
    </row>
    <row r="8" spans="1:8" ht="27" customHeight="1" thickBot="1" x14ac:dyDescent="0.4">
      <c r="A8" s="92"/>
      <c r="B8" s="94"/>
      <c r="C8" s="28" t="s">
        <v>52</v>
      </c>
      <c r="D8" s="29" t="s">
        <v>51</v>
      </c>
      <c r="E8" s="92"/>
      <c r="F8" s="78" t="s">
        <v>52</v>
      </c>
      <c r="G8" s="25" t="s">
        <v>51</v>
      </c>
      <c r="H8" s="92"/>
    </row>
    <row r="9" spans="1:8" ht="37.5" customHeight="1" thickBot="1" x14ac:dyDescent="0.4">
      <c r="A9" s="16" t="s">
        <v>40</v>
      </c>
      <c r="B9" s="99" t="s">
        <v>41</v>
      </c>
      <c r="C9" s="100"/>
      <c r="D9" s="100"/>
      <c r="E9" s="101"/>
      <c r="F9" s="101"/>
      <c r="G9" s="101"/>
      <c r="H9" s="102"/>
    </row>
    <row r="10" spans="1:8" ht="70.5" customHeight="1" thickBot="1" x14ac:dyDescent="0.4">
      <c r="A10" s="16" t="s">
        <v>3</v>
      </c>
      <c r="B10" s="1" t="s">
        <v>38</v>
      </c>
      <c r="C10" s="1"/>
      <c r="D10" s="17"/>
      <c r="E10" s="34"/>
      <c r="F10" s="79"/>
      <c r="G10" s="68"/>
      <c r="H10" s="17"/>
    </row>
    <row r="11" spans="1:8" ht="31.5" thickBot="1" x14ac:dyDescent="0.4">
      <c r="A11" s="4" t="s">
        <v>4</v>
      </c>
      <c r="B11" s="3" t="s">
        <v>39</v>
      </c>
      <c r="C11" s="18">
        <v>47000</v>
      </c>
      <c r="D11" s="18">
        <v>50000</v>
      </c>
      <c r="E11" s="91"/>
      <c r="F11" s="80">
        <v>23818.13</v>
      </c>
      <c r="G11" s="69">
        <v>8241.8220987584336</v>
      </c>
      <c r="H11" s="3"/>
    </row>
    <row r="12" spans="1:8" ht="16" thickBot="1" x14ac:dyDescent="0.4">
      <c r="A12" s="4" t="s">
        <v>5</v>
      </c>
      <c r="B12" s="3" t="s">
        <v>42</v>
      </c>
      <c r="C12" s="3"/>
      <c r="D12" s="18">
        <v>21199</v>
      </c>
      <c r="E12" s="103"/>
      <c r="F12" s="81"/>
      <c r="G12" s="69">
        <v>9.0708090027779367</v>
      </c>
      <c r="H12" s="3"/>
    </row>
    <row r="13" spans="1:8" ht="31.5" thickBot="1" x14ac:dyDescent="0.4">
      <c r="A13" s="4" t="s">
        <v>6</v>
      </c>
      <c r="B13" s="31" t="s">
        <v>43</v>
      </c>
      <c r="C13" s="32">
        <v>286000</v>
      </c>
      <c r="D13" s="32">
        <f>770000+140000</f>
        <v>910000</v>
      </c>
      <c r="E13" s="92"/>
      <c r="F13" s="82">
        <v>145877.22</v>
      </c>
      <c r="G13" s="70">
        <f>477222.475083621+28650.2</f>
        <v>505872.675083621</v>
      </c>
      <c r="H13" s="31"/>
    </row>
    <row r="14" spans="1:8" ht="36" customHeight="1" thickBot="1" x14ac:dyDescent="0.4">
      <c r="A14" s="15" t="s">
        <v>56</v>
      </c>
      <c r="B14" s="33">
        <f>SUM(C14:D14)</f>
        <v>1314199</v>
      </c>
      <c r="C14" s="33">
        <f>SUM(C11:C13)</f>
        <v>333000</v>
      </c>
      <c r="D14" s="44">
        <f>SUM(D11:D13)</f>
        <v>981199</v>
      </c>
      <c r="E14" s="52">
        <f>G14/G27%</f>
        <v>76.988325076465685</v>
      </c>
      <c r="F14" s="83">
        <f>SUM(F11:F13)</f>
        <v>169695.35</v>
      </c>
      <c r="G14" s="71">
        <f>SUM(G11:G13)</f>
        <v>514123.56799138221</v>
      </c>
      <c r="H14" s="27"/>
    </row>
    <row r="15" spans="1:8" ht="30.75" customHeight="1" thickBot="1" x14ac:dyDescent="0.4">
      <c r="A15" s="104" t="s">
        <v>44</v>
      </c>
      <c r="B15" s="105"/>
      <c r="C15" s="105"/>
      <c r="D15" s="105"/>
      <c r="E15" s="105"/>
      <c r="F15" s="105"/>
      <c r="G15" s="105"/>
      <c r="H15" s="106"/>
    </row>
    <row r="16" spans="1:8" ht="93.5" thickBot="1" x14ac:dyDescent="0.4">
      <c r="A16" s="2" t="s">
        <v>7</v>
      </c>
      <c r="B16" s="3" t="s">
        <v>45</v>
      </c>
      <c r="C16" s="3"/>
      <c r="D16" s="3"/>
      <c r="E16" s="37"/>
      <c r="F16" s="81"/>
      <c r="G16" s="69"/>
      <c r="H16" s="3"/>
    </row>
    <row r="17" spans="1:8" ht="16" thickBot="1" x14ac:dyDescent="0.4">
      <c r="A17" s="4" t="s">
        <v>8</v>
      </c>
      <c r="B17" s="3" t="s">
        <v>46</v>
      </c>
      <c r="C17" s="18">
        <v>4283</v>
      </c>
      <c r="D17" s="18">
        <f>10000+30000</f>
        <v>40000</v>
      </c>
      <c r="E17" s="91"/>
      <c r="F17" s="80">
        <v>1705.62</v>
      </c>
      <c r="G17" s="69">
        <v>12199.104257610976</v>
      </c>
      <c r="H17" s="3"/>
    </row>
    <row r="18" spans="1:8" ht="16" thickBot="1" x14ac:dyDescent="0.4">
      <c r="A18" s="4" t="s">
        <v>9</v>
      </c>
      <c r="B18" s="3" t="s">
        <v>47</v>
      </c>
      <c r="C18" s="18">
        <v>3400</v>
      </c>
      <c r="D18" s="18">
        <f>10000+25000</f>
        <v>35000</v>
      </c>
      <c r="E18" s="103"/>
      <c r="F18" s="81"/>
      <c r="G18" s="69">
        <v>2245.0252281875391</v>
      </c>
      <c r="H18" s="3"/>
    </row>
    <row r="19" spans="1:8" ht="16" thickBot="1" x14ac:dyDescent="0.4">
      <c r="A19" s="4" t="s">
        <v>10</v>
      </c>
      <c r="B19" s="3" t="s">
        <v>48</v>
      </c>
      <c r="C19" s="18">
        <v>3400</v>
      </c>
      <c r="D19" s="18">
        <f>10000+100000</f>
        <v>110000</v>
      </c>
      <c r="E19" s="92"/>
      <c r="F19" s="81"/>
      <c r="G19" s="69">
        <v>3807.2453086909691</v>
      </c>
      <c r="H19" s="3"/>
    </row>
    <row r="20" spans="1:8" ht="34.5" customHeight="1" thickBot="1" x14ac:dyDescent="0.4">
      <c r="A20" s="15" t="s">
        <v>57</v>
      </c>
      <c r="B20" s="33">
        <f t="shared" ref="B20:B25" si="0">SUM(C20:D20)</f>
        <v>196083</v>
      </c>
      <c r="C20" s="33">
        <f>SUM(C17:C19)</f>
        <v>11083</v>
      </c>
      <c r="D20" s="33">
        <f>SUM(D17:D19)</f>
        <v>185000</v>
      </c>
      <c r="E20" s="15"/>
      <c r="F20" s="84">
        <f>SUM(F17:F19)</f>
        <v>1705.62</v>
      </c>
      <c r="G20" s="72">
        <f>SUM(G17:G19)</f>
        <v>18251.374794489486</v>
      </c>
      <c r="H20" s="40"/>
    </row>
    <row r="21" spans="1:8" ht="57.75" customHeight="1" thickBot="1" x14ac:dyDescent="0.4">
      <c r="A21" s="1" t="s">
        <v>31</v>
      </c>
      <c r="B21" s="33">
        <f t="shared" si="0"/>
        <v>188400</v>
      </c>
      <c r="C21" s="56">
        <v>72400</v>
      </c>
      <c r="D21" s="38">
        <v>116000</v>
      </c>
      <c r="E21" s="35"/>
      <c r="F21" s="85">
        <v>20526</v>
      </c>
      <c r="G21" s="73">
        <v>93241</v>
      </c>
      <c r="H21" s="27"/>
    </row>
    <row r="22" spans="1:8" ht="54" customHeight="1" thickBot="1" x14ac:dyDescent="0.4">
      <c r="A22" s="1" t="s">
        <v>32</v>
      </c>
      <c r="B22" s="33">
        <f t="shared" si="0"/>
        <v>103026</v>
      </c>
      <c r="C22" s="38">
        <v>31825</v>
      </c>
      <c r="D22" s="38">
        <v>71201</v>
      </c>
      <c r="E22" s="36"/>
      <c r="F22" s="86">
        <v>14225</v>
      </c>
      <c r="G22" s="73">
        <v>40372</v>
      </c>
      <c r="H22" s="27"/>
    </row>
    <row r="23" spans="1:8" ht="16" thickBot="1" x14ac:dyDescent="0.4">
      <c r="A23" s="41" t="s">
        <v>33</v>
      </c>
      <c r="B23" s="33">
        <f t="shared" si="0"/>
        <v>67450</v>
      </c>
      <c r="C23" s="32">
        <v>33000</v>
      </c>
      <c r="D23" s="32">
        <v>34450</v>
      </c>
      <c r="E23" s="42"/>
      <c r="F23" s="87">
        <v>3187.03</v>
      </c>
      <c r="G23" s="74"/>
      <c r="H23" s="31"/>
    </row>
    <row r="24" spans="1:8" ht="25.5" customHeight="1" thickBot="1" x14ac:dyDescent="0.4">
      <c r="A24" s="15" t="s">
        <v>58</v>
      </c>
      <c r="B24" s="33">
        <f t="shared" si="0"/>
        <v>358876</v>
      </c>
      <c r="C24" s="33">
        <f>SUM(C21:C23)</f>
        <v>137225</v>
      </c>
      <c r="D24" s="33">
        <f>SUM(D21:D23)</f>
        <v>221651</v>
      </c>
      <c r="E24" s="52">
        <f>G24/G27%</f>
        <v>20.008110343259414</v>
      </c>
      <c r="F24" s="83">
        <f>SUM(F21:F23)</f>
        <v>37938.03</v>
      </c>
      <c r="G24" s="71">
        <f>SUM(G21:G23)</f>
        <v>133613</v>
      </c>
      <c r="H24" s="27"/>
    </row>
    <row r="25" spans="1:8" ht="31.5" customHeight="1" thickBot="1" x14ac:dyDescent="0.4">
      <c r="A25" s="16" t="s">
        <v>59</v>
      </c>
      <c r="B25" s="33">
        <f t="shared" si="0"/>
        <v>1869158</v>
      </c>
      <c r="C25" s="33">
        <f>C14+C20+C24</f>
        <v>481308</v>
      </c>
      <c r="D25" s="33">
        <f>D14+D20+D24</f>
        <v>1387850</v>
      </c>
      <c r="E25" s="15"/>
      <c r="F25" s="107"/>
      <c r="G25" s="108"/>
      <c r="H25" s="108"/>
    </row>
    <row r="26" spans="1:8" ht="31.5" customHeight="1" thickBot="1" x14ac:dyDescent="0.4">
      <c r="A26" s="45" t="s">
        <v>55</v>
      </c>
      <c r="B26" s="46">
        <f>C26+D26</f>
        <v>130842</v>
      </c>
      <c r="C26" s="47">
        <v>33692</v>
      </c>
      <c r="D26" s="49">
        <v>97150</v>
      </c>
      <c r="E26" s="53">
        <f>G26/G27%</f>
        <v>3.0035645802749005</v>
      </c>
      <c r="F26" s="89">
        <v>23584</v>
      </c>
      <c r="G26" s="75">
        <v>20057.629999999997</v>
      </c>
      <c r="H26" s="1"/>
    </row>
    <row r="27" spans="1:8" ht="30.75" customHeight="1" thickBot="1" x14ac:dyDescent="0.4">
      <c r="A27" s="15" t="s">
        <v>54</v>
      </c>
      <c r="B27" s="33">
        <f>SUM(C27:D27)</f>
        <v>2000000</v>
      </c>
      <c r="C27" s="33">
        <f>C25+C26</f>
        <v>515000</v>
      </c>
      <c r="D27" s="33">
        <f>D25+D26</f>
        <v>1485000</v>
      </c>
      <c r="E27" s="33">
        <f>E26+E24+E14</f>
        <v>100</v>
      </c>
      <c r="F27" s="88">
        <f>F14+F20+F24+F26</f>
        <v>232923</v>
      </c>
      <c r="G27" s="30">
        <f>G14+G24+G26</f>
        <v>667794.19799138221</v>
      </c>
      <c r="H27" s="27"/>
    </row>
    <row r="28" spans="1:8" x14ac:dyDescent="0.35">
      <c r="G28" s="76">
        <f>G27-G32</f>
        <v>-1.1482078116387129E-4</v>
      </c>
    </row>
    <row r="29" spans="1:8" ht="48.75" customHeight="1" x14ac:dyDescent="0.35">
      <c r="A29" s="90" t="s">
        <v>62</v>
      </c>
      <c r="B29" s="90"/>
      <c r="C29" s="90"/>
      <c r="D29" s="90"/>
      <c r="E29" s="90"/>
      <c r="F29" s="90"/>
      <c r="G29" s="90"/>
      <c r="H29" s="90"/>
    </row>
    <row r="32" spans="1:8" x14ac:dyDescent="0.35">
      <c r="G32" s="22">
        <v>667794.198106203</v>
      </c>
    </row>
    <row r="33" ht="25.5" customHeight="1" x14ac:dyDescent="0.35"/>
  </sheetData>
  <mergeCells count="12">
    <mergeCell ref="A29:H29"/>
    <mergeCell ref="A7:A8"/>
    <mergeCell ref="B7:B8"/>
    <mergeCell ref="C7:D7"/>
    <mergeCell ref="E7:E8"/>
    <mergeCell ref="F7:G7"/>
    <mergeCell ref="H7:H8"/>
    <mergeCell ref="B9:H9"/>
    <mergeCell ref="E11:E13"/>
    <mergeCell ref="A15:H15"/>
    <mergeCell ref="E17:E19"/>
    <mergeCell ref="F25:H25"/>
  </mergeCells>
  <pageMargins left="0.70866141732283472" right="0.70866141732283472" top="0.74803149606299213" bottom="0.74803149606299213" header="0.31496062992125984" footer="0.31496062992125984"/>
  <pageSetup scale="49"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7A7D-5A00-422C-B1D3-61280F5A954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view="pageBreakPreview" zoomScale="90" zoomScaleNormal="100" zoomScaleSheetLayoutView="90" workbookViewId="0">
      <pane ySplit="8" topLeftCell="A21" activePane="bottomLeft" state="frozen"/>
      <selection pane="bottomLeft" activeCell="A14" sqref="A14"/>
    </sheetView>
  </sheetViews>
  <sheetFormatPr defaultRowHeight="14.5" x14ac:dyDescent="0.35"/>
  <cols>
    <col min="1" max="1" width="24.7265625" customWidth="1"/>
    <col min="2" max="2" width="57.7265625" customWidth="1"/>
    <col min="3" max="3" width="14.54296875" customWidth="1"/>
    <col min="4" max="4" width="14.26953125" customWidth="1"/>
    <col min="5" max="5" width="18.1796875" customWidth="1"/>
    <col min="6" max="6" width="14.453125" style="57" customWidth="1"/>
    <col min="7" max="7" width="14.26953125" style="22" customWidth="1"/>
    <col min="8" max="8" width="31" customWidth="1"/>
    <col min="9" max="9" width="22.7265625" customWidth="1"/>
    <col min="10" max="12" width="28.7265625" customWidth="1"/>
    <col min="13" max="13" width="34.1796875" customWidth="1"/>
  </cols>
  <sheetData>
    <row r="1" spans="1:8" ht="21" x14ac:dyDescent="0.5">
      <c r="A1" s="14" t="s">
        <v>0</v>
      </c>
      <c r="B1" s="13"/>
      <c r="C1" s="13"/>
    </row>
    <row r="2" spans="1:8" ht="15.5" x14ac:dyDescent="0.35">
      <c r="A2" s="5"/>
      <c r="B2" s="5"/>
      <c r="C2" s="5"/>
    </row>
    <row r="3" spans="1:8" ht="15.5" x14ac:dyDescent="0.35">
      <c r="A3" s="5" t="s">
        <v>30</v>
      </c>
      <c r="B3" s="5"/>
      <c r="C3" s="5"/>
    </row>
    <row r="5" spans="1:8" ht="15.5" x14ac:dyDescent="0.35">
      <c r="A5" s="5" t="s">
        <v>35</v>
      </c>
    </row>
    <row r="6" spans="1:8" ht="15" thickBot="1" x14ac:dyDescent="0.4"/>
    <row r="7" spans="1:8" ht="75" customHeight="1" thickBot="1" x14ac:dyDescent="0.4">
      <c r="A7" s="91" t="s">
        <v>1</v>
      </c>
      <c r="B7" s="93" t="s">
        <v>2</v>
      </c>
      <c r="C7" s="95" t="s">
        <v>36</v>
      </c>
      <c r="D7" s="96"/>
      <c r="E7" s="91" t="s">
        <v>11</v>
      </c>
      <c r="F7" s="97" t="s">
        <v>37</v>
      </c>
      <c r="G7" s="98"/>
      <c r="H7" s="91" t="s">
        <v>12</v>
      </c>
    </row>
    <row r="8" spans="1:8" ht="27" customHeight="1" thickBot="1" x14ac:dyDescent="0.4">
      <c r="A8" s="92"/>
      <c r="B8" s="94"/>
      <c r="C8" s="28" t="s">
        <v>52</v>
      </c>
      <c r="D8" s="29" t="s">
        <v>51</v>
      </c>
      <c r="E8" s="92"/>
      <c r="F8" s="58" t="s">
        <v>52</v>
      </c>
      <c r="G8" s="25" t="s">
        <v>51</v>
      </c>
      <c r="H8" s="92"/>
    </row>
    <row r="9" spans="1:8" ht="37.5" customHeight="1" thickBot="1" x14ac:dyDescent="0.4">
      <c r="A9" s="16" t="s">
        <v>40</v>
      </c>
      <c r="B9" s="99" t="s">
        <v>41</v>
      </c>
      <c r="C9" s="100"/>
      <c r="D9" s="100"/>
      <c r="E9" s="101"/>
      <c r="F9" s="101"/>
      <c r="G9" s="101"/>
      <c r="H9" s="102"/>
    </row>
    <row r="10" spans="1:8" ht="70.5" customHeight="1" thickBot="1" x14ac:dyDescent="0.4">
      <c r="A10" s="16" t="s">
        <v>3</v>
      </c>
      <c r="B10" s="1" t="s">
        <v>38</v>
      </c>
      <c r="C10" s="1"/>
      <c r="D10" s="17"/>
      <c r="E10" s="34"/>
      <c r="F10" s="59"/>
      <c r="G10" s="23"/>
      <c r="H10" s="17"/>
    </row>
    <row r="11" spans="1:8" ht="31.5" thickBot="1" x14ac:dyDescent="0.4">
      <c r="A11" s="4" t="s">
        <v>4</v>
      </c>
      <c r="B11" s="3" t="s">
        <v>39</v>
      </c>
      <c r="C11" s="18">
        <v>47000</v>
      </c>
      <c r="D11" s="18">
        <v>50000</v>
      </c>
      <c r="E11" s="91"/>
      <c r="F11" s="60">
        <v>23818.13</v>
      </c>
      <c r="G11" s="18">
        <v>24012</v>
      </c>
      <c r="H11" s="3"/>
    </row>
    <row r="12" spans="1:8" ht="16" thickBot="1" x14ac:dyDescent="0.4">
      <c r="A12" s="4" t="s">
        <v>5</v>
      </c>
      <c r="B12" s="3" t="s">
        <v>42</v>
      </c>
      <c r="C12" s="3"/>
      <c r="D12" s="18">
        <v>21199</v>
      </c>
      <c r="E12" s="103"/>
      <c r="F12" s="61"/>
      <c r="G12" s="18"/>
      <c r="H12" s="3"/>
    </row>
    <row r="13" spans="1:8" ht="109" thickBot="1" x14ac:dyDescent="0.4">
      <c r="A13" s="4" t="s">
        <v>6</v>
      </c>
      <c r="B13" s="31" t="s">
        <v>43</v>
      </c>
      <c r="C13" s="32">
        <v>286000</v>
      </c>
      <c r="D13" s="32">
        <f>770000+140000</f>
        <v>910000</v>
      </c>
      <c r="E13" s="92"/>
      <c r="F13" s="62">
        <v>121572.35</v>
      </c>
      <c r="G13" s="32">
        <v>295073</v>
      </c>
      <c r="H13" s="31" t="s">
        <v>53</v>
      </c>
    </row>
    <row r="14" spans="1:8" ht="36" customHeight="1" thickBot="1" x14ac:dyDescent="0.4">
      <c r="A14" s="15" t="s">
        <v>56</v>
      </c>
      <c r="B14" s="33">
        <f>SUM(C14:D14)</f>
        <v>1314199</v>
      </c>
      <c r="C14" s="33">
        <f>SUM(C11:C13)</f>
        <v>333000</v>
      </c>
      <c r="D14" s="44">
        <f>SUM(D11:D13)</f>
        <v>981199</v>
      </c>
      <c r="E14" s="52">
        <f>G14/G27%</f>
        <v>84.790768080767336</v>
      </c>
      <c r="F14" s="63">
        <f>SUM(F11:F13)</f>
        <v>145390.48000000001</v>
      </c>
      <c r="G14" s="33">
        <f>SUM(G11:G13)</f>
        <v>319085</v>
      </c>
      <c r="H14" s="27"/>
    </row>
    <row r="15" spans="1:8" ht="30.75" customHeight="1" thickBot="1" x14ac:dyDescent="0.4">
      <c r="A15" s="104" t="s">
        <v>44</v>
      </c>
      <c r="B15" s="105"/>
      <c r="C15" s="105"/>
      <c r="D15" s="105"/>
      <c r="E15" s="105"/>
      <c r="F15" s="105"/>
      <c r="G15" s="105"/>
      <c r="H15" s="106"/>
    </row>
    <row r="16" spans="1:8" ht="93.5" thickBot="1" x14ac:dyDescent="0.4">
      <c r="A16" s="2" t="s">
        <v>7</v>
      </c>
      <c r="B16" s="3" t="s">
        <v>45</v>
      </c>
      <c r="C16" s="3"/>
      <c r="D16" s="3"/>
      <c r="E16" s="37"/>
      <c r="F16" s="61"/>
      <c r="G16" s="18"/>
      <c r="H16" s="3"/>
    </row>
    <row r="17" spans="1:8" ht="16" thickBot="1" x14ac:dyDescent="0.4">
      <c r="A17" s="4" t="s">
        <v>8</v>
      </c>
      <c r="B17" s="3" t="s">
        <v>46</v>
      </c>
      <c r="C17" s="18">
        <v>4283</v>
      </c>
      <c r="D17" s="18">
        <f>10000+30000</f>
        <v>40000</v>
      </c>
      <c r="E17" s="91"/>
      <c r="F17" s="60">
        <v>1705.62</v>
      </c>
      <c r="G17" s="18"/>
      <c r="H17" s="3"/>
    </row>
    <row r="18" spans="1:8" ht="16" thickBot="1" x14ac:dyDescent="0.4">
      <c r="A18" s="4" t="s">
        <v>9</v>
      </c>
      <c r="B18" s="3" t="s">
        <v>47</v>
      </c>
      <c r="C18" s="18">
        <v>3400</v>
      </c>
      <c r="D18" s="18">
        <f>10000+25000</f>
        <v>35000</v>
      </c>
      <c r="E18" s="103"/>
      <c r="F18" s="61"/>
      <c r="G18" s="18"/>
      <c r="H18" s="3"/>
    </row>
    <row r="19" spans="1:8" ht="16" thickBot="1" x14ac:dyDescent="0.4">
      <c r="A19" s="4" t="s">
        <v>10</v>
      </c>
      <c r="B19" s="3" t="s">
        <v>48</v>
      </c>
      <c r="C19" s="18">
        <v>3400</v>
      </c>
      <c r="D19" s="18">
        <f>10000+100000</f>
        <v>110000</v>
      </c>
      <c r="E19" s="92"/>
      <c r="F19" s="61"/>
      <c r="G19" s="18"/>
      <c r="H19" s="3"/>
    </row>
    <row r="20" spans="1:8" ht="34.5" customHeight="1" thickBot="1" x14ac:dyDescent="0.4">
      <c r="A20" s="15" t="s">
        <v>57</v>
      </c>
      <c r="B20" s="33">
        <f t="shared" ref="B20:B25" si="0">SUM(C20:D20)</f>
        <v>196083</v>
      </c>
      <c r="C20" s="33">
        <f>SUM(C17:C19)</f>
        <v>11083</v>
      </c>
      <c r="D20" s="33">
        <f>SUM(D17:D19)</f>
        <v>185000</v>
      </c>
      <c r="E20" s="15"/>
      <c r="F20" s="64">
        <f>SUM(F17:F19)</f>
        <v>1705.62</v>
      </c>
      <c r="G20" s="15">
        <f>SUM(G17:G19)</f>
        <v>0</v>
      </c>
      <c r="H20" s="40"/>
    </row>
    <row r="21" spans="1:8" ht="57.75" customHeight="1" thickBot="1" x14ac:dyDescent="0.4">
      <c r="A21" s="1" t="s">
        <v>31</v>
      </c>
      <c r="B21" s="33">
        <f t="shared" si="0"/>
        <v>188400</v>
      </c>
      <c r="C21" s="56">
        <v>72400</v>
      </c>
      <c r="D21" s="38">
        <v>116000</v>
      </c>
      <c r="E21" s="35"/>
      <c r="F21" s="56">
        <v>15620.75</v>
      </c>
      <c r="G21" s="50">
        <v>17730.919999999998</v>
      </c>
      <c r="H21" s="27"/>
    </row>
    <row r="22" spans="1:8" ht="54" customHeight="1" thickBot="1" x14ac:dyDescent="0.4">
      <c r="A22" s="1" t="s">
        <v>32</v>
      </c>
      <c r="B22" s="33">
        <f t="shared" si="0"/>
        <v>103026</v>
      </c>
      <c r="C22" s="38">
        <v>31825</v>
      </c>
      <c r="D22" s="38">
        <v>71201</v>
      </c>
      <c r="E22" s="36"/>
      <c r="F22" s="65">
        <v>6885.58</v>
      </c>
      <c r="G22" s="50">
        <f>21409.31+13271.84</f>
        <v>34681.15</v>
      </c>
      <c r="H22" s="27"/>
    </row>
    <row r="23" spans="1:8" ht="16" thickBot="1" x14ac:dyDescent="0.4">
      <c r="A23" s="41" t="s">
        <v>33</v>
      </c>
      <c r="B23" s="33">
        <f t="shared" si="0"/>
        <v>67450</v>
      </c>
      <c r="C23" s="32">
        <v>33000</v>
      </c>
      <c r="D23" s="32">
        <v>34450</v>
      </c>
      <c r="E23" s="42"/>
      <c r="F23" s="66">
        <v>3187.03</v>
      </c>
      <c r="G23" s="48"/>
      <c r="H23" s="31"/>
    </row>
    <row r="24" spans="1:8" ht="25.5" customHeight="1" thickBot="1" x14ac:dyDescent="0.4">
      <c r="A24" s="15" t="s">
        <v>58</v>
      </c>
      <c r="B24" s="33">
        <f t="shared" si="0"/>
        <v>358876</v>
      </c>
      <c r="C24" s="33">
        <f>SUM(C21:C23)</f>
        <v>137225</v>
      </c>
      <c r="D24" s="33">
        <f>SUM(D21:D23)</f>
        <v>221651</v>
      </c>
      <c r="E24" s="52">
        <f>G24/G27%</f>
        <v>13.927510450202744</v>
      </c>
      <c r="F24" s="63">
        <f>SUM(F21:F23)</f>
        <v>25693.360000000001</v>
      </c>
      <c r="G24" s="33">
        <f>SUM(G21:G23)</f>
        <v>52412.07</v>
      </c>
      <c r="H24" s="27"/>
    </row>
    <row r="25" spans="1:8" ht="31.5" customHeight="1" thickBot="1" x14ac:dyDescent="0.4">
      <c r="A25" s="16" t="s">
        <v>59</v>
      </c>
      <c r="B25" s="33">
        <f t="shared" si="0"/>
        <v>1869158</v>
      </c>
      <c r="C25" s="33">
        <f>C14+C20+C24</f>
        <v>481308</v>
      </c>
      <c r="D25" s="33">
        <f>D14+D20+D24</f>
        <v>1387850</v>
      </c>
      <c r="E25" s="15"/>
      <c r="F25" s="107"/>
      <c r="G25" s="108"/>
      <c r="H25" s="108"/>
    </row>
    <row r="26" spans="1:8" ht="31.5" customHeight="1" thickBot="1" x14ac:dyDescent="0.4">
      <c r="A26" s="45" t="s">
        <v>55</v>
      </c>
      <c r="B26" s="46">
        <f>C26+D26</f>
        <v>130842</v>
      </c>
      <c r="C26" s="47">
        <v>33692</v>
      </c>
      <c r="D26" s="49">
        <v>97150</v>
      </c>
      <c r="E26" s="53">
        <f>G26/G27%</f>
        <v>1.2817214690299183</v>
      </c>
      <c r="F26" s="67"/>
      <c r="G26" s="51">
        <v>4823.38</v>
      </c>
      <c r="H26" s="1"/>
    </row>
    <row r="27" spans="1:8" ht="30.75" customHeight="1" thickBot="1" x14ac:dyDescent="0.4">
      <c r="A27" s="15" t="s">
        <v>54</v>
      </c>
      <c r="B27" s="33">
        <f>SUM(C27:D27)</f>
        <v>2000000</v>
      </c>
      <c r="C27" s="33">
        <f>C25+C26</f>
        <v>515000</v>
      </c>
      <c r="D27" s="33">
        <f>D25+D26</f>
        <v>1485000</v>
      </c>
      <c r="E27" s="33">
        <f>E26+E24+E14</f>
        <v>100</v>
      </c>
      <c r="F27" s="30">
        <f>F14+F20+F24+F26</f>
        <v>172789.46000000002</v>
      </c>
      <c r="G27" s="30">
        <f>G14+G24+G26</f>
        <v>376320.45</v>
      </c>
      <c r="H27" s="27"/>
    </row>
    <row r="29" spans="1:8" ht="48.75" customHeight="1" x14ac:dyDescent="0.35">
      <c r="A29" s="90" t="s">
        <v>61</v>
      </c>
      <c r="B29" s="90"/>
      <c r="C29" s="90"/>
      <c r="D29" s="90"/>
      <c r="E29" s="90"/>
      <c r="F29" s="90"/>
      <c r="G29" s="90"/>
      <c r="H29" s="90"/>
    </row>
    <row r="33" ht="25.5" customHeight="1" x14ac:dyDescent="0.35"/>
  </sheetData>
  <mergeCells count="12">
    <mergeCell ref="A29:H29"/>
    <mergeCell ref="A7:A8"/>
    <mergeCell ref="B7:B8"/>
    <mergeCell ref="C7:D7"/>
    <mergeCell ref="E7:E8"/>
    <mergeCell ref="F7:G7"/>
    <mergeCell ref="H7:H8"/>
    <mergeCell ref="B9:H9"/>
    <mergeCell ref="E11:E13"/>
    <mergeCell ref="A15:H15"/>
    <mergeCell ref="E17:E19"/>
    <mergeCell ref="F25:H25"/>
  </mergeCells>
  <pageMargins left="0.70866141732283472" right="0.70866141732283472" top="0.74803149606299213" bottom="0.74803149606299213" header="0.31496062992125984" footer="0.31496062992125984"/>
  <pageSetup scale="49" orientation="landscape" r:id="rId1"/>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
  <sheetViews>
    <sheetView view="pageBreakPreview" zoomScale="90" zoomScaleNormal="100" zoomScaleSheetLayoutView="90" workbookViewId="0">
      <pane ySplit="8" topLeftCell="A9" activePane="bottomLeft" state="frozen"/>
      <selection pane="bottomLeft" activeCell="G13" sqref="G13"/>
    </sheetView>
  </sheetViews>
  <sheetFormatPr defaultRowHeight="14.5" x14ac:dyDescent="0.35"/>
  <cols>
    <col min="1" max="1" width="24.7265625" customWidth="1"/>
    <col min="2" max="2" width="57.7265625" customWidth="1"/>
    <col min="3" max="3" width="14.54296875" customWidth="1"/>
    <col min="4" max="4" width="14.26953125" customWidth="1"/>
    <col min="5" max="5" width="18.1796875" customWidth="1"/>
    <col min="6" max="6" width="14.453125" customWidth="1"/>
    <col min="7" max="7" width="14.26953125" style="22" customWidth="1"/>
    <col min="8" max="8" width="31" customWidth="1"/>
    <col min="9" max="9" width="22.7265625" customWidth="1"/>
    <col min="10" max="12" width="28.7265625" customWidth="1"/>
    <col min="13" max="13" width="34.1796875" customWidth="1"/>
  </cols>
  <sheetData>
    <row r="1" spans="1:8" ht="21" x14ac:dyDescent="0.5">
      <c r="A1" s="14" t="s">
        <v>0</v>
      </c>
      <c r="B1" s="13"/>
      <c r="C1" s="13"/>
    </row>
    <row r="2" spans="1:8" ht="15.5" x14ac:dyDescent="0.35">
      <c r="A2" s="5"/>
      <c r="B2" s="5"/>
      <c r="C2" s="5"/>
    </row>
    <row r="3" spans="1:8" ht="15.5" x14ac:dyDescent="0.35">
      <c r="A3" s="5" t="s">
        <v>30</v>
      </c>
      <c r="B3" s="5"/>
      <c r="C3" s="5"/>
    </row>
    <row r="5" spans="1:8" ht="15.5" x14ac:dyDescent="0.35">
      <c r="A5" s="5" t="s">
        <v>35</v>
      </c>
    </row>
    <row r="6" spans="1:8" ht="15" thickBot="1" x14ac:dyDescent="0.4"/>
    <row r="7" spans="1:8" ht="75" customHeight="1" thickBot="1" x14ac:dyDescent="0.4">
      <c r="A7" s="91" t="s">
        <v>1</v>
      </c>
      <c r="B7" s="93" t="s">
        <v>2</v>
      </c>
      <c r="C7" s="95" t="s">
        <v>36</v>
      </c>
      <c r="D7" s="96"/>
      <c r="E7" s="91" t="s">
        <v>11</v>
      </c>
      <c r="F7" s="97" t="s">
        <v>37</v>
      </c>
      <c r="G7" s="98"/>
      <c r="H7" s="91" t="s">
        <v>12</v>
      </c>
    </row>
    <row r="8" spans="1:8" ht="27" customHeight="1" thickBot="1" x14ac:dyDescent="0.4">
      <c r="A8" s="92"/>
      <c r="B8" s="94"/>
      <c r="C8" s="28" t="s">
        <v>52</v>
      </c>
      <c r="D8" s="29" t="s">
        <v>51</v>
      </c>
      <c r="E8" s="92"/>
      <c r="F8" s="24" t="s">
        <v>52</v>
      </c>
      <c r="G8" s="25" t="s">
        <v>51</v>
      </c>
      <c r="H8" s="92"/>
    </row>
    <row r="9" spans="1:8" ht="37.5" customHeight="1" thickBot="1" x14ac:dyDescent="0.4">
      <c r="A9" s="16" t="s">
        <v>40</v>
      </c>
      <c r="B9" s="99" t="s">
        <v>41</v>
      </c>
      <c r="C9" s="100"/>
      <c r="D9" s="100"/>
      <c r="E9" s="101"/>
      <c r="F9" s="101"/>
      <c r="G9" s="101"/>
      <c r="H9" s="102"/>
    </row>
    <row r="10" spans="1:8" ht="70.5" customHeight="1" thickBot="1" x14ac:dyDescent="0.4">
      <c r="A10" s="16" t="s">
        <v>3</v>
      </c>
      <c r="B10" s="1" t="s">
        <v>38</v>
      </c>
      <c r="C10" s="1"/>
      <c r="D10" s="17"/>
      <c r="E10" s="34">
        <v>0.70299999999999996</v>
      </c>
      <c r="F10" s="17"/>
      <c r="G10" s="23"/>
      <c r="H10" s="17"/>
    </row>
    <row r="11" spans="1:8" ht="31.5" thickBot="1" x14ac:dyDescent="0.4">
      <c r="A11" s="4" t="s">
        <v>4</v>
      </c>
      <c r="B11" s="3" t="s">
        <v>39</v>
      </c>
      <c r="C11" s="18">
        <v>47000</v>
      </c>
      <c r="D11" s="18">
        <v>50000</v>
      </c>
      <c r="E11" s="91"/>
      <c r="F11" s="18">
        <v>5602</v>
      </c>
      <c r="G11" s="18">
        <v>24012</v>
      </c>
      <c r="H11" s="3"/>
    </row>
    <row r="12" spans="1:8" ht="16" thickBot="1" x14ac:dyDescent="0.4">
      <c r="A12" s="4" t="s">
        <v>5</v>
      </c>
      <c r="B12" s="3" t="s">
        <v>42</v>
      </c>
      <c r="C12" s="3"/>
      <c r="D12" s="18">
        <v>21199</v>
      </c>
      <c r="E12" s="103"/>
      <c r="F12" s="3"/>
      <c r="G12" s="18"/>
      <c r="H12" s="3"/>
    </row>
    <row r="13" spans="1:8" ht="109" thickBot="1" x14ac:dyDescent="0.4">
      <c r="A13" s="4" t="s">
        <v>6</v>
      </c>
      <c r="B13" s="31" t="s">
        <v>43</v>
      </c>
      <c r="C13" s="32">
        <v>286000</v>
      </c>
      <c r="D13" s="32">
        <f>770000+140000</f>
        <v>910000</v>
      </c>
      <c r="E13" s="92"/>
      <c r="F13" s="31"/>
      <c r="G13" s="32">
        <v>295073</v>
      </c>
      <c r="H13" s="31" t="s">
        <v>53</v>
      </c>
    </row>
    <row r="14" spans="1:8" ht="36" customHeight="1" thickBot="1" x14ac:dyDescent="0.4">
      <c r="A14" s="15" t="s">
        <v>56</v>
      </c>
      <c r="B14" s="33">
        <f>SUM(C14:D14)</f>
        <v>1314199</v>
      </c>
      <c r="C14" s="33">
        <f>SUM(C11:C13)</f>
        <v>333000</v>
      </c>
      <c r="D14" s="44">
        <f>SUM(D11:D13)</f>
        <v>981199</v>
      </c>
      <c r="E14" s="15"/>
      <c r="F14" s="33">
        <f>SUM(F11:F13)</f>
        <v>5602</v>
      </c>
      <c r="G14" s="33">
        <f>SUM(G11:G13)</f>
        <v>319085</v>
      </c>
      <c r="H14" s="27"/>
    </row>
    <row r="15" spans="1:8" ht="30.75" customHeight="1" thickBot="1" x14ac:dyDescent="0.4">
      <c r="A15" s="104" t="s">
        <v>44</v>
      </c>
      <c r="B15" s="105"/>
      <c r="C15" s="105"/>
      <c r="D15" s="105"/>
      <c r="E15" s="105"/>
      <c r="F15" s="105"/>
      <c r="G15" s="105"/>
      <c r="H15" s="106"/>
    </row>
    <row r="16" spans="1:8" ht="93.5" thickBot="1" x14ac:dyDescent="0.4">
      <c r="A16" s="2" t="s">
        <v>7</v>
      </c>
      <c r="B16" s="3" t="s">
        <v>45</v>
      </c>
      <c r="C16" s="3"/>
      <c r="D16" s="3"/>
      <c r="E16" s="37">
        <v>0.105</v>
      </c>
      <c r="F16" s="3"/>
      <c r="G16" s="18"/>
      <c r="H16" s="3"/>
    </row>
    <row r="17" spans="1:8" ht="16" thickBot="1" x14ac:dyDescent="0.4">
      <c r="A17" s="4" t="s">
        <v>8</v>
      </c>
      <c r="B17" s="3" t="s">
        <v>46</v>
      </c>
      <c r="C17" s="18">
        <v>4283</v>
      </c>
      <c r="D17" s="18">
        <f>10000+30000</f>
        <v>40000</v>
      </c>
      <c r="E17" s="91"/>
      <c r="F17" s="3"/>
      <c r="G17" s="18"/>
      <c r="H17" s="3"/>
    </row>
    <row r="18" spans="1:8" ht="16" thickBot="1" x14ac:dyDescent="0.4">
      <c r="A18" s="4" t="s">
        <v>9</v>
      </c>
      <c r="B18" s="3" t="s">
        <v>47</v>
      </c>
      <c r="C18" s="18">
        <v>3400</v>
      </c>
      <c r="D18" s="18">
        <f>10000+25000</f>
        <v>35000</v>
      </c>
      <c r="E18" s="103"/>
      <c r="F18" s="3"/>
      <c r="G18" s="18"/>
      <c r="H18" s="3"/>
    </row>
    <row r="19" spans="1:8" ht="16" thickBot="1" x14ac:dyDescent="0.4">
      <c r="A19" s="4" t="s">
        <v>10</v>
      </c>
      <c r="B19" s="3" t="s">
        <v>48</v>
      </c>
      <c r="C19" s="18">
        <v>3400</v>
      </c>
      <c r="D19" s="18">
        <f>10000+100000</f>
        <v>110000</v>
      </c>
      <c r="E19" s="92"/>
      <c r="F19" s="3"/>
      <c r="G19" s="18"/>
      <c r="H19" s="3"/>
    </row>
    <row r="20" spans="1:8" ht="34.5" customHeight="1" thickBot="1" x14ac:dyDescent="0.4">
      <c r="A20" s="15" t="s">
        <v>57</v>
      </c>
      <c r="B20" s="33">
        <f t="shared" ref="B20:B25" si="0">SUM(C20:D20)</f>
        <v>196083</v>
      </c>
      <c r="C20" s="33">
        <f>SUM(C17:C19)</f>
        <v>11083</v>
      </c>
      <c r="D20" s="33">
        <f>SUM(D17:D19)</f>
        <v>185000</v>
      </c>
      <c r="E20" s="15"/>
      <c r="F20" s="15">
        <f>SUM(F17:F19)</f>
        <v>0</v>
      </c>
      <c r="G20" s="15">
        <f>SUM(G17:G19)</f>
        <v>0</v>
      </c>
      <c r="H20" s="40"/>
    </row>
    <row r="21" spans="1:8" ht="57.75" customHeight="1" thickBot="1" x14ac:dyDescent="0.4">
      <c r="A21" s="1" t="s">
        <v>31</v>
      </c>
      <c r="B21" s="33">
        <f t="shared" si="0"/>
        <v>188400</v>
      </c>
      <c r="C21" s="38">
        <v>72400</v>
      </c>
      <c r="D21" s="38">
        <v>116000</v>
      </c>
      <c r="E21" s="35"/>
      <c r="F21" s="38">
        <v>2162</v>
      </c>
      <c r="G21" s="50">
        <v>16131</v>
      </c>
      <c r="H21" s="26"/>
    </row>
    <row r="22" spans="1:8" ht="54" customHeight="1" thickBot="1" x14ac:dyDescent="0.4">
      <c r="A22" s="1" t="s">
        <v>32</v>
      </c>
      <c r="B22" s="33">
        <f t="shared" si="0"/>
        <v>103026</v>
      </c>
      <c r="C22" s="38">
        <v>31825</v>
      </c>
      <c r="D22" s="38">
        <v>71201</v>
      </c>
      <c r="E22" s="36"/>
      <c r="F22" s="39">
        <v>1748</v>
      </c>
      <c r="G22" s="50">
        <v>21409.31</v>
      </c>
      <c r="H22" s="26"/>
    </row>
    <row r="23" spans="1:8" ht="16" thickBot="1" x14ac:dyDescent="0.4">
      <c r="A23" s="41" t="s">
        <v>33</v>
      </c>
      <c r="B23" s="33">
        <f t="shared" si="0"/>
        <v>67450</v>
      </c>
      <c r="C23" s="32">
        <v>33000</v>
      </c>
      <c r="D23" s="32">
        <v>34450</v>
      </c>
      <c r="E23" s="42"/>
      <c r="F23" s="43">
        <v>4370</v>
      </c>
      <c r="G23" s="48"/>
      <c r="H23" s="31"/>
    </row>
    <row r="24" spans="1:8" ht="25.5" customHeight="1" thickBot="1" x14ac:dyDescent="0.4">
      <c r="A24" s="15" t="s">
        <v>58</v>
      </c>
      <c r="B24" s="33">
        <f t="shared" si="0"/>
        <v>358876</v>
      </c>
      <c r="C24" s="33">
        <f>SUM(C21:C23)</f>
        <v>137225</v>
      </c>
      <c r="D24" s="33">
        <f>SUM(D21:D23)</f>
        <v>221651</v>
      </c>
      <c r="E24" s="15"/>
      <c r="F24" s="33">
        <f>SUM(F21:F23)</f>
        <v>8280</v>
      </c>
      <c r="G24" s="33">
        <f>SUM(G21:G23)</f>
        <v>37540.31</v>
      </c>
      <c r="H24" s="27"/>
    </row>
    <row r="25" spans="1:8" ht="31.5" customHeight="1" thickBot="1" x14ac:dyDescent="0.4">
      <c r="A25" s="16" t="s">
        <v>59</v>
      </c>
      <c r="B25" s="33">
        <f t="shared" si="0"/>
        <v>1869158</v>
      </c>
      <c r="C25" s="33">
        <f>C14+C20+C24</f>
        <v>481308</v>
      </c>
      <c r="D25" s="33">
        <f>D14+D20+D24</f>
        <v>1387850</v>
      </c>
      <c r="E25" s="15"/>
      <c r="F25" s="107"/>
      <c r="G25" s="108"/>
      <c r="H25" s="108"/>
    </row>
    <row r="26" spans="1:8" ht="31.5" customHeight="1" thickBot="1" x14ac:dyDescent="0.4">
      <c r="A26" s="45" t="s">
        <v>55</v>
      </c>
      <c r="B26" s="46">
        <f>C26+D26</f>
        <v>130842</v>
      </c>
      <c r="C26" s="47">
        <v>33692</v>
      </c>
      <c r="D26" s="49">
        <v>97150</v>
      </c>
      <c r="E26" s="1"/>
      <c r="F26" s="1"/>
      <c r="G26" s="51">
        <v>764.3</v>
      </c>
      <c r="H26" s="1"/>
    </row>
    <row r="27" spans="1:8" ht="30.75" customHeight="1" thickBot="1" x14ac:dyDescent="0.4">
      <c r="A27" s="15" t="s">
        <v>54</v>
      </c>
      <c r="B27" s="33">
        <f>SUM(C27:D27)</f>
        <v>2000000</v>
      </c>
      <c r="C27" s="33">
        <f>C25+C26</f>
        <v>515000</v>
      </c>
      <c r="D27" s="33">
        <f>D25+D26</f>
        <v>1485000</v>
      </c>
      <c r="E27" s="15"/>
      <c r="F27" s="30">
        <f>F14+F24+F26</f>
        <v>13882</v>
      </c>
      <c r="G27" s="30">
        <f>G14+G24+G26</f>
        <v>357389.61</v>
      </c>
      <c r="H27" s="27"/>
    </row>
    <row r="29" spans="1:8" ht="13.5" customHeight="1" x14ac:dyDescent="0.35">
      <c r="A29" s="90" t="s">
        <v>60</v>
      </c>
      <c r="B29" s="90"/>
      <c r="C29" s="90"/>
      <c r="D29" s="90"/>
      <c r="E29" s="90"/>
      <c r="F29" s="90"/>
      <c r="G29" s="90"/>
      <c r="H29" s="90"/>
    </row>
    <row r="33" ht="25.5" customHeight="1" x14ac:dyDescent="0.35"/>
  </sheetData>
  <mergeCells count="12">
    <mergeCell ref="A29:H29"/>
    <mergeCell ref="F25:H25"/>
    <mergeCell ref="E11:E13"/>
    <mergeCell ref="E17:E19"/>
    <mergeCell ref="H7:H8"/>
    <mergeCell ref="A7:A8"/>
    <mergeCell ref="B7:B8"/>
    <mergeCell ref="C7:D7"/>
    <mergeCell ref="E7:E8"/>
    <mergeCell ref="F7:G7"/>
    <mergeCell ref="B9:H9"/>
    <mergeCell ref="A15:H15"/>
  </mergeCells>
  <pageMargins left="0.70866141732283472" right="0.70866141732283472" top="0.74803149606299213" bottom="0.74803149606299213" header="0.31496062992125984" footer="0.31496062992125984"/>
  <pageSetup scale="49" orientation="landscape" r:id="rId1"/>
  <rowBreaks count="1" manualBreakCount="1">
    <brk id="30"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
  <sheetViews>
    <sheetView topLeftCell="A6" workbookViewId="0">
      <selection activeCell="J13" sqref="J13"/>
    </sheetView>
  </sheetViews>
  <sheetFormatPr defaultRowHeight="14.5" x14ac:dyDescent="0.35"/>
  <cols>
    <col min="1" max="1" width="15.54296875" customWidth="1"/>
    <col min="2" max="2" width="12.1796875" bestFit="1" customWidth="1"/>
    <col min="3" max="5" width="10.7265625" bestFit="1" customWidth="1"/>
    <col min="13" max="13" width="10.54296875" style="22" bestFit="1" customWidth="1"/>
    <col min="14" max="14" width="13.453125" customWidth="1"/>
    <col min="16" max="16" width="10.54296875" bestFit="1" customWidth="1"/>
  </cols>
  <sheetData>
    <row r="1" spans="1:16" ht="15.5" x14ac:dyDescent="0.35">
      <c r="A1" s="5" t="s">
        <v>34</v>
      </c>
      <c r="B1" s="5"/>
      <c r="C1" s="5"/>
      <c r="D1" s="5"/>
    </row>
    <row r="2" spans="1:16" x14ac:dyDescent="0.35">
      <c r="A2" s="12"/>
      <c r="B2" s="12"/>
      <c r="C2" s="12"/>
      <c r="D2" s="12"/>
    </row>
    <row r="3" spans="1:16" x14ac:dyDescent="0.35">
      <c r="A3" s="12" t="s">
        <v>30</v>
      </c>
      <c r="B3" s="12"/>
      <c r="C3" s="12"/>
      <c r="D3" s="12"/>
    </row>
    <row r="4" spans="1:16" ht="15" thickBot="1" x14ac:dyDescent="0.4"/>
    <row r="5" spans="1:16" ht="26.5" thickBot="1" x14ac:dyDescent="0.4">
      <c r="A5" s="111" t="s">
        <v>13</v>
      </c>
      <c r="B5" s="109" t="s">
        <v>49</v>
      </c>
      <c r="C5" s="110"/>
      <c r="D5" s="109" t="s">
        <v>50</v>
      </c>
      <c r="E5" s="110"/>
      <c r="F5" s="109" t="s">
        <v>14</v>
      </c>
      <c r="G5" s="110"/>
      <c r="H5" s="11" t="s">
        <v>27</v>
      </c>
      <c r="I5" s="11" t="s">
        <v>29</v>
      </c>
      <c r="J5" s="111" t="s">
        <v>28</v>
      </c>
    </row>
    <row r="6" spans="1:16" ht="26.5" thickBot="1" x14ac:dyDescent="0.4">
      <c r="A6" s="112"/>
      <c r="B6" s="6" t="s">
        <v>16</v>
      </c>
      <c r="C6" s="6" t="s">
        <v>17</v>
      </c>
      <c r="D6" s="6" t="s">
        <v>16</v>
      </c>
      <c r="E6" s="6" t="s">
        <v>17</v>
      </c>
      <c r="F6" s="6" t="s">
        <v>16</v>
      </c>
      <c r="G6" s="6" t="s">
        <v>17</v>
      </c>
      <c r="H6" s="6"/>
      <c r="I6" s="6"/>
      <c r="J6" s="112"/>
    </row>
    <row r="7" spans="1:16" ht="26.5" thickBot="1" x14ac:dyDescent="0.4">
      <c r="A7" s="7" t="s">
        <v>18</v>
      </c>
      <c r="B7" s="19">
        <v>75000</v>
      </c>
      <c r="C7" s="19">
        <v>41000</v>
      </c>
      <c r="D7" s="19">
        <v>48900</v>
      </c>
      <c r="E7" s="19">
        <v>23500</v>
      </c>
      <c r="F7" s="8"/>
      <c r="G7" s="8"/>
      <c r="H7" s="8"/>
      <c r="I7" s="8"/>
      <c r="J7" s="8"/>
      <c r="M7" s="22">
        <v>72400</v>
      </c>
    </row>
    <row r="8" spans="1:16" ht="39.5" thickBot="1" x14ac:dyDescent="0.4">
      <c r="A8" s="7" t="s">
        <v>19</v>
      </c>
      <c r="B8" s="19">
        <v>2500</v>
      </c>
      <c r="C8" s="19">
        <v>1250</v>
      </c>
      <c r="D8" s="21">
        <v>185714</v>
      </c>
      <c r="E8" s="19">
        <v>51299</v>
      </c>
      <c r="F8" s="8"/>
      <c r="G8" s="8"/>
      <c r="H8" s="8"/>
      <c r="I8" s="8"/>
      <c r="J8" s="8"/>
    </row>
    <row r="9" spans="1:16" ht="65.5" thickBot="1" x14ac:dyDescent="0.4">
      <c r="A9" s="7" t="s">
        <v>20</v>
      </c>
      <c r="B9" s="19">
        <v>5000</v>
      </c>
      <c r="C9" s="19"/>
      <c r="D9" s="19">
        <v>2205</v>
      </c>
      <c r="E9" s="19">
        <v>2205</v>
      </c>
      <c r="F9" s="8"/>
      <c r="G9" s="8"/>
      <c r="H9" s="8"/>
      <c r="I9" s="8"/>
      <c r="J9" s="8"/>
      <c r="N9" s="22">
        <v>4410</v>
      </c>
    </row>
    <row r="10" spans="1:16" ht="26.5" thickBot="1" x14ac:dyDescent="0.4">
      <c r="A10" s="7" t="s">
        <v>21</v>
      </c>
      <c r="B10" s="19">
        <v>220510</v>
      </c>
      <c r="C10" s="19">
        <v>145689</v>
      </c>
      <c r="D10" s="19">
        <v>69889</v>
      </c>
      <c r="E10" s="19">
        <v>37181</v>
      </c>
      <c r="F10" s="8"/>
      <c r="G10" s="8"/>
      <c r="H10" s="8"/>
      <c r="I10" s="8"/>
      <c r="J10" s="8"/>
      <c r="N10" s="22"/>
    </row>
    <row r="11" spans="1:16" ht="15" thickBot="1" x14ac:dyDescent="0.4">
      <c r="A11" s="7" t="s">
        <v>22</v>
      </c>
      <c r="B11" s="19">
        <v>18000</v>
      </c>
      <c r="C11" s="19">
        <v>9000</v>
      </c>
      <c r="D11" s="19">
        <v>6030</v>
      </c>
      <c r="E11" s="19">
        <v>6030</v>
      </c>
      <c r="F11" s="8"/>
      <c r="G11" s="8"/>
      <c r="H11" s="8"/>
      <c r="I11" s="8"/>
      <c r="J11" s="8"/>
      <c r="N11" s="22">
        <v>12060</v>
      </c>
    </row>
    <row r="12" spans="1:16" ht="39.5" thickBot="1" x14ac:dyDescent="0.4">
      <c r="A12" s="7" t="s">
        <v>23</v>
      </c>
      <c r="B12" s="19">
        <v>600000</v>
      </c>
      <c r="C12" s="19">
        <v>200000</v>
      </c>
      <c r="D12" s="19"/>
      <c r="E12" s="19"/>
      <c r="F12" s="8"/>
      <c r="G12" s="8"/>
      <c r="H12" s="8"/>
      <c r="I12" s="8"/>
      <c r="J12" s="8"/>
      <c r="N12" s="22"/>
    </row>
    <row r="13" spans="1:16" ht="39.5" thickBot="1" x14ac:dyDescent="0.4">
      <c r="A13" s="7" t="s">
        <v>24</v>
      </c>
      <c r="B13" s="19">
        <v>50485</v>
      </c>
      <c r="C13" s="19">
        <v>19416</v>
      </c>
      <c r="D13" s="19">
        <v>24178</v>
      </c>
      <c r="E13" s="19">
        <v>24177</v>
      </c>
      <c r="F13" s="8"/>
      <c r="G13" s="8"/>
      <c r="H13" s="8"/>
      <c r="I13" s="8"/>
      <c r="J13" s="8"/>
      <c r="N13" s="22">
        <v>48355</v>
      </c>
    </row>
    <row r="14" spans="1:16" ht="26.5" thickBot="1" x14ac:dyDescent="0.4">
      <c r="A14" s="9" t="s">
        <v>25</v>
      </c>
      <c r="B14" s="20">
        <f>SUM(B7:B13)</f>
        <v>971495</v>
      </c>
      <c r="C14" s="20">
        <f>SUM(C7:C13)</f>
        <v>416355</v>
      </c>
      <c r="D14" s="20">
        <v>336916</v>
      </c>
      <c r="E14" s="20">
        <v>144392</v>
      </c>
      <c r="F14" s="10"/>
      <c r="G14" s="10"/>
      <c r="H14" s="10"/>
      <c r="I14" s="10"/>
      <c r="J14" s="10"/>
      <c r="N14" s="54">
        <f>SUM(N9:N13)</f>
        <v>64825</v>
      </c>
      <c r="O14" s="55">
        <v>33000</v>
      </c>
      <c r="P14" s="54">
        <f>N14-O14</f>
        <v>31825</v>
      </c>
    </row>
    <row r="15" spans="1:16" ht="26.5" thickBot="1" x14ac:dyDescent="0.4">
      <c r="A15" s="7" t="s">
        <v>26</v>
      </c>
      <c r="B15" s="19">
        <v>68005</v>
      </c>
      <c r="C15" s="19">
        <v>29145</v>
      </c>
      <c r="D15" s="19">
        <v>23584</v>
      </c>
      <c r="E15" s="19">
        <v>10108</v>
      </c>
      <c r="F15" s="8"/>
      <c r="G15" s="8"/>
      <c r="H15" s="8"/>
      <c r="I15" s="8"/>
      <c r="J15" s="8"/>
      <c r="M15" s="22">
        <v>33692</v>
      </c>
    </row>
    <row r="16" spans="1:16" ht="15" thickBot="1" x14ac:dyDescent="0.4">
      <c r="A16" s="9" t="s">
        <v>15</v>
      </c>
      <c r="B16" s="20">
        <f>B14+B15</f>
        <v>1039500</v>
      </c>
      <c r="C16" s="20">
        <f>C14+C15</f>
        <v>445500</v>
      </c>
      <c r="D16" s="20">
        <v>360500</v>
      </c>
      <c r="E16" s="20">
        <v>154500</v>
      </c>
      <c r="F16" s="10"/>
      <c r="G16" s="10"/>
      <c r="H16" s="10"/>
      <c r="I16" s="10"/>
      <c r="J16" s="10"/>
    </row>
  </sheetData>
  <mergeCells count="5">
    <mergeCell ref="F5:G5"/>
    <mergeCell ref="J5:J6"/>
    <mergeCell ref="A5:A6"/>
    <mergeCell ref="B5:C5"/>
    <mergeCell ref="D5:E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Sheet1 (3)</vt:lpstr>
      <vt:lpstr>Notes </vt:lpstr>
      <vt:lpstr>Sheet1 (2)</vt:lpstr>
      <vt:lpstr>Sheet1</vt:lpstr>
      <vt:lpstr>Sheet2</vt:lpstr>
      <vt:lpstr>Sheet1!Print_Area</vt:lpstr>
      <vt:lpstr>'Sheet1 (2)'!Print_Area</vt:lpstr>
      <vt:lpstr>'Sheet1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Namrata</cp:lastModifiedBy>
  <cp:lastPrinted>2018-06-13T06:44:42Z</cp:lastPrinted>
  <dcterms:created xsi:type="dcterms:W3CDTF">2017-11-15T21:17:43Z</dcterms:created>
  <dcterms:modified xsi:type="dcterms:W3CDTF">2019-06-13T03:51:45Z</dcterms:modified>
</cp:coreProperties>
</file>